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24226"/>
  <mc:AlternateContent xmlns:mc="http://schemas.openxmlformats.org/markup-compatibility/2006">
    <mc:Choice Requires="x15">
      <x15ac:absPath xmlns:x15ac="http://schemas.microsoft.com/office/spreadsheetml/2010/11/ac" url="R:\Finantsteenistus\EELARVE OSAKOND\2024\EELARVE PROJEKT, EELNÕU, RAAMAT\Vormid ja koostamise tingimused\KODULEHELE\"/>
    </mc:Choice>
  </mc:AlternateContent>
  <xr:revisionPtr revIDLastSave="0" documentId="13_ncr:1_{DEF2FF64-ED74-4C9F-B35B-8243832F13B7}" xr6:coauthVersionLast="47" xr6:coauthVersionMax="47" xr10:uidLastSave="{00000000-0000-0000-0000-000000000000}"/>
  <bookViews>
    <workbookView xWindow="-120" yWindow="-120" windowWidth="29040" windowHeight="15840" tabRatio="931" xr2:uid="{00000000-000D-0000-FFFF-FFFF00000000}"/>
  </bookViews>
  <sheets>
    <sheet name="Koondvorm (1)" sheetId="56" r:id="rId1"/>
    <sheet name="LK tulud (2)" sheetId="39" r:id="rId2"/>
    <sheet name="Sheet2 (M)" sheetId="42" state="hidden" r:id="rId3"/>
    <sheet name="Omatulud (3)" sheetId="40" r:id="rId4"/>
    <sheet name="Üüritulu (4)" sheetId="57" r:id="rId5"/>
    <sheet name="Toetused (5)" sheetId="41" r:id="rId6"/>
    <sheet name="Piirsumma" sheetId="58" r:id="rId7"/>
    <sheet name="Piirsumma täpsustus" sheetId="59" r:id="rId8"/>
    <sheet name="LK suurendus" sheetId="60" r:id="rId9"/>
    <sheet name="LK vähendus" sheetId="61" r:id="rId10"/>
    <sheet name="LK palgavahendite kasv" sheetId="65" r:id="rId11"/>
    <sheet name="Kulud (6)" sheetId="64" r:id="rId12"/>
    <sheet name="List 1" sheetId="68" state="hidden" r:id="rId13"/>
    <sheet name="Välisprojektid (8)" sheetId="48" r:id="rId14"/>
    <sheet name="Eelarveaasta eesmärgid" sheetId="66" r:id="rId15"/>
  </sheets>
  <externalReferences>
    <externalReference r:id="rId16"/>
    <externalReference r:id="rId17"/>
  </externalReferences>
  <definedNames>
    <definedName name="_xlnm._FilterDatabase" localSheetId="11" hidden="1">'Kulud (6)'!$A$1:$M$133</definedName>
    <definedName name="_xlnm._FilterDatabase" localSheetId="10" hidden="1">'LK palgavahendite kasv'!$A$4:$O$133</definedName>
    <definedName name="_xlnm._FilterDatabase" localSheetId="1" hidden="1">'LK tulud (2)'!$A$4:$B$88</definedName>
    <definedName name="_xlnm._FilterDatabase" localSheetId="3" hidden="1">'Omatulud (3)'!$A$3:$B$53</definedName>
    <definedName name="_xlnm._FilterDatabase" localSheetId="5" hidden="1">'Toetused (5)'!$A$3:$B$97</definedName>
    <definedName name="a" localSheetId="13">'[1]8 KULUD'!#REF!</definedName>
    <definedName name="a">'[1]8 KULUD'!#REF!</definedName>
    <definedName name="Arengustrateegia__valdkond">'List 1'!$A$2:$A$16</definedName>
    <definedName name="ea" localSheetId="10">OFFSET(job_levels_range,0,0,COUNTA(job_levels_range),1)</definedName>
    <definedName name="ea" localSheetId="1">OFFSET(job_levels_range,0,0,COUNTA(job_levels_range),1)</definedName>
    <definedName name="ea" localSheetId="3">OFFSET(job_levels_range,0,0,COUNTA(job_levels_range),1)</definedName>
    <definedName name="ea" localSheetId="2">OFFSET(job_levels_range,0,0,COUNTA(job_levels_range),1)</definedName>
    <definedName name="ea" localSheetId="5">OFFSET(job_levels_range,0,0,COUNTA(job_levels_range),1)</definedName>
    <definedName name="ea" localSheetId="13">OFFSET(job_levels_range,0,0,COUNTA(job_levels_range),1)</definedName>
    <definedName name="ea">OFFSET(job_levels_range,0,0,COUNTA(job_levels_range),1)</definedName>
    <definedName name="eaa" localSheetId="10">OFFSET(job_levels_range,0,0,COUNTA(job_levels_range),1)</definedName>
    <definedName name="eaa" localSheetId="1">OFFSET(job_levels_range,0,0,COUNTA(job_levels_range),1)</definedName>
    <definedName name="eaa" localSheetId="3">OFFSET(job_levels_range,0,0,COUNTA(job_levels_range),1)</definedName>
    <definedName name="eaa" localSheetId="2">OFFSET(job_levels_range,0,0,COUNTA(job_levels_range),1)</definedName>
    <definedName name="eaa" localSheetId="5">OFFSET(job_levels_range,0,0,COUNTA(job_levels_range),1)</definedName>
    <definedName name="eaa" localSheetId="13">OFFSET(job_levels_range,0,0,COUNTA(job_levels_range),1)</definedName>
    <definedName name="eaa">OFFSET(job_levels_range,0,0,COUNTA(job_levels_range),1)</definedName>
    <definedName name="ee" localSheetId="10">OFFSET(job_levels_range,0,0,COUNTA(job_levels_range),1)</definedName>
    <definedName name="ee" localSheetId="1">OFFSET(job_levels_range,0,0,COUNTA(job_levels_range),1)</definedName>
    <definedName name="ee" localSheetId="3">OFFSET(job_levels_range,0,0,COUNTA(job_levels_range),1)</definedName>
    <definedName name="ee" localSheetId="2">OFFSET(job_levels_range,0,0,COUNTA(job_levels_range),1)</definedName>
    <definedName name="ee" localSheetId="5">OFFSET(job_levels_range,0,0,COUNTA(job_levels_range),1)</definedName>
    <definedName name="ee" localSheetId="13">OFFSET(job_levels_range,0,0,COUNTA(job_levels_range),1)</definedName>
    <definedName name="ee">OFFSET(job_levels_range,0,0,COUNTA(job_levels_range),1)</definedName>
    <definedName name="gg" localSheetId="10">OFFSET(job_names_range,0,0,COUNTA(job_names_range),1)</definedName>
    <definedName name="gg" localSheetId="1">OFFSET(job_names_range,0,0,COUNTA(job_names_range),1)</definedName>
    <definedName name="gg" localSheetId="3">OFFSET(job_names_range,0,0,COUNTA(job_names_range),1)</definedName>
    <definedName name="gg" localSheetId="2">OFFSET(job_names_range,0,0,COUNTA(job_names_range),1)</definedName>
    <definedName name="gg" localSheetId="5">OFFSET(job_names_range,0,0,COUNTA(job_names_range),1)</definedName>
    <definedName name="gg" localSheetId="13">OFFSET(job_names_range,0,0,COUNTA(job_names_range),1)</definedName>
    <definedName name="gg">OFFSET(job_names_range,0,0,COUNTA(job_names_range),1)</definedName>
    <definedName name="job_levels" localSheetId="10">OFFSET(job_levels_range,0,0,COUNTA(job_levels_range),1)</definedName>
    <definedName name="job_levels" localSheetId="1">OFFSET(job_levels_range,0,0,COUNTA(job_levels_range),1)</definedName>
    <definedName name="job_levels" localSheetId="3">OFFSET(job_levels_range,0,0,COUNTA(job_levels_range),1)</definedName>
    <definedName name="job_levels" localSheetId="2">OFFSET(job_levels_range,0,0,COUNTA(job_levels_range),1)</definedName>
    <definedName name="job_levels" localSheetId="5">OFFSET(job_levels_range,0,0,COUNTA(job_levels_range),1)</definedName>
    <definedName name="job_levels" localSheetId="13">OFFSET(job_levels_range,0,0,COUNTA(job_levels_range),1)</definedName>
    <definedName name="job_levels">OFFSET(job_levels_range,0,0,COUNTA(job_levels_range),1)</definedName>
    <definedName name="job_names" localSheetId="10">OFFSET(job_names_range,0,0,COUNTA(job_names_range),1)</definedName>
    <definedName name="job_names" localSheetId="1">OFFSET(job_names_range,0,0,COUNTA(job_names_range),1)</definedName>
    <definedName name="job_names" localSheetId="3">OFFSET(job_names_range,0,0,COUNTA(job_names_range),1)</definedName>
    <definedName name="job_names" localSheetId="2">OFFSET(job_names_range,0,0,COUNTA(job_names_range),1)</definedName>
    <definedName name="job_names" localSheetId="5">OFFSET(job_names_range,0,0,COUNTA(job_names_range),1)</definedName>
    <definedName name="job_names" localSheetId="13">OFFSET(job_names_range,0,0,COUNTA(job_names_range),1)</definedName>
    <definedName name="job_names">OFFSET(job_names_range,0,0,COUNTA(job_names_range),1)</definedName>
    <definedName name="joblevels">'[2]Job Names'!$H$9:$H$35</definedName>
    <definedName name="jobnames">#N/A</definedName>
    <definedName name="language_list">'[2]Job Names'!$E$2:$E$5</definedName>
    <definedName name="LINNAMAASTIK">#REF!</definedName>
    <definedName name="Maalist">[2]Maakonnad!$A$1:$A$15</definedName>
    <definedName name="nm" localSheetId="10">OFFSET(job_names_range,0,0,COUNTA(job_names_range),1)</definedName>
    <definedName name="nm" localSheetId="1">OFFSET(job_names_range,0,0,COUNTA(job_names_range),1)</definedName>
    <definedName name="nm" localSheetId="3">OFFSET(job_names_range,0,0,COUNTA(job_names_range),1)</definedName>
    <definedName name="nm" localSheetId="2">OFFSET(job_names_range,0,0,COUNTA(job_names_range),1)</definedName>
    <definedName name="nm" localSheetId="5">OFFSET(job_names_range,0,0,COUNTA(job_names_range),1)</definedName>
    <definedName name="nm" localSheetId="13">OFFSET(job_names_range,0,0,COUNTA(job_names_range),1)</definedName>
    <definedName name="nm">OFFSET(job_names_range,0,0,COUNTA(job_names_range),1)</definedName>
    <definedName name="nn" localSheetId="10">OFFSET(job_names_range,0,0,COUNTA(job_names_range),1)</definedName>
    <definedName name="nn" localSheetId="1">OFFSET(job_names_range,0,0,COUNTA(job_names_range),1)</definedName>
    <definedName name="nn" localSheetId="3">OFFSET(job_names_range,0,0,COUNTA(job_names_range),1)</definedName>
    <definedName name="nn" localSheetId="2">OFFSET(job_names_range,0,0,COUNTA(job_names_range),1)</definedName>
    <definedName name="nn" localSheetId="5">OFFSET(job_names_range,0,0,COUNTA(job_names_range),1)</definedName>
    <definedName name="nn" localSheetId="13">OFFSET(job_names_range,0,0,COUNTA(job_names_range),1)</definedName>
    <definedName name="nn">OFFSET(job_names_range,0,0,COUNTA(job_names_range),1)</definedName>
    <definedName name="ppp" localSheetId="10">OFFSET(job_levels_range,0,0,COUNTA(job_levels_range),1)</definedName>
    <definedName name="ppp" localSheetId="1">OFFSET(job_levels_range,0,0,COUNTA(job_levels_range),1)</definedName>
    <definedName name="ppp" localSheetId="3">OFFSET(job_levels_range,0,0,COUNTA(job_levels_range),1)</definedName>
    <definedName name="ppp" localSheetId="2">OFFSET(job_levels_range,0,0,COUNTA(job_levels_range),1)</definedName>
    <definedName name="ppp" localSheetId="5">OFFSET(job_levels_range,0,0,COUNTA(job_levels_range),1)</definedName>
    <definedName name="ppp" localSheetId="13">OFFSET(job_levels_range,0,0,COUNTA(job_levels_range),1)</definedName>
    <definedName name="ppp">OFFSET(job_levels_range,0,0,COUNTA(job_levels_range),1)</definedName>
    <definedName name="_xlnm.Print_Titles" localSheetId="13">'Välisprojektid (8)'!$4:$5</definedName>
    <definedName name="zJob">'[2]Job Families'!$D$1:$D$481</definedName>
    <definedName name="zLev">'[2]Job Families'!$E$1:$E$481</definedName>
    <definedName name="zPnt">'[2]Job Families'!$F$1:$F$481</definedName>
    <definedName name="zPntH">'[2]Job Families'!$H$1:$H$481</definedName>
    <definedName name="zPntL">'[2]Job Families'!$G$1:$G$481</definedName>
    <definedName name="test" localSheetId="10">OFFSET(job_levels_range,0,0,COUNTA(job_levels_range),1)</definedName>
    <definedName name="test" localSheetId="1">OFFSET(job_levels_range,0,0,COUNTA(job_levels_range),1)</definedName>
    <definedName name="test" localSheetId="3">OFFSET(job_levels_range,0,0,COUNTA(job_levels_range),1)</definedName>
    <definedName name="test" localSheetId="2">OFFSET(job_levels_range,0,0,COUNTA(job_levels_range),1)</definedName>
    <definedName name="test" localSheetId="5">OFFSET(job_levels_range,0,0,COUNTA(job_levels_range),1)</definedName>
    <definedName name="test" localSheetId="13">OFFSET(job_levels_range,0,0,COUNTA(job_levels_range),1)</definedName>
    <definedName name="test">OFFSET(job_levels_range,0,0,COUNTA(job_levels_range),1)</definedName>
    <definedName name="test1" localSheetId="10">OFFSET(job_levels_range,0,0,COUNTA(job_levels_range),1)</definedName>
    <definedName name="test1" localSheetId="1">OFFSET(job_levels_range,0,0,COUNTA(job_levels_range),1)</definedName>
    <definedName name="test1" localSheetId="3">OFFSET(job_levels_range,0,0,COUNTA(job_levels_range),1)</definedName>
    <definedName name="test1" localSheetId="2">OFFSET(job_levels_range,0,0,COUNTA(job_levels_range),1)</definedName>
    <definedName name="test1" localSheetId="5">OFFSET(job_levels_range,0,0,COUNTA(job_levels_range),1)</definedName>
    <definedName name="test1" localSheetId="13">OFFSET(job_levels_range,0,0,COUNTA(job_levels_range),1)</definedName>
    <definedName name="test1">OFFSET(job_levels_range,0,0,COUNTA(job_levels_range),1)</definedName>
    <definedName name="v">#REF!</definedName>
    <definedName name="V1_ETTEVÕTLUSKESKKOND">'List 1'!$B$2:$B$6</definedName>
    <definedName name="V10_SOTSIAALHOOLEKANNE">'List 1'!$K$2:$K$6</definedName>
    <definedName name="V11_SPORT">'List 1'!$L$2:$L$5</definedName>
    <definedName name="V12_TEHNOVÕRGUD">'List 1'!$M$2:$M$6</definedName>
    <definedName name="V13_TERVISHOID">'List 1'!$N$2:$N$5</definedName>
    <definedName name="V14_JUHTIMINE">'List 1'!$O$2:$O$9</definedName>
    <definedName name="V2_HARIDUS">'List 1'!$C$2:$C$8</definedName>
    <definedName name="V3_KESKKONNAHOID">'List 1'!$D$2:$D$7</definedName>
    <definedName name="V4_KORRAKAITSE">'List 1'!$E$2:$E$4</definedName>
    <definedName name="V5_KULTUUR">'List 1'!$F$2:$F$7</definedName>
    <definedName name="V6_LIIKUVUS">'List 1'!$G$2:$G$8</definedName>
    <definedName name="V7_LINNAMAASTIK">'List 1'!$H$2:$H$6</definedName>
    <definedName name="V8_LINNAPLANEERIMINE">'List 1'!$I$2:$I$8</definedName>
    <definedName name="V9_LINNAVARA">'List 1'!$J$2:$J$7</definedName>
    <definedName name="Valdkond">#REF!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14" i="48" l="1"/>
  <c r="K14" i="48"/>
  <c r="J14" i="48"/>
  <c r="L13" i="48"/>
  <c r="K13" i="48"/>
  <c r="J13" i="48"/>
  <c r="L12" i="48"/>
  <c r="K12" i="48"/>
  <c r="J12" i="48"/>
  <c r="L44" i="48"/>
  <c r="K44" i="48"/>
  <c r="J44" i="48"/>
  <c r="L43" i="48"/>
  <c r="K43" i="48"/>
  <c r="J43" i="48"/>
  <c r="L42" i="48"/>
  <c r="K42" i="48"/>
  <c r="J42" i="48"/>
  <c r="F33" i="64"/>
  <c r="K6" i="64" l="1"/>
  <c r="L6" i="64"/>
  <c r="K7" i="64"/>
  <c r="L7" i="64"/>
  <c r="K8" i="64"/>
  <c r="L8" i="64"/>
  <c r="K9" i="64"/>
  <c r="L9" i="64"/>
  <c r="K10" i="64"/>
  <c r="L10" i="64"/>
  <c r="K11" i="64"/>
  <c r="L11" i="64"/>
  <c r="K12" i="64"/>
  <c r="L12" i="64"/>
  <c r="K13" i="64"/>
  <c r="L13" i="64"/>
  <c r="K14" i="64"/>
  <c r="L14" i="64"/>
  <c r="K15" i="64"/>
  <c r="L15" i="64"/>
  <c r="K16" i="64"/>
  <c r="L16" i="64"/>
  <c r="K17" i="64"/>
  <c r="L17" i="64"/>
  <c r="K18" i="64"/>
  <c r="L18" i="64"/>
  <c r="K19" i="64"/>
  <c r="L19" i="64"/>
  <c r="K20" i="64"/>
  <c r="L20" i="64"/>
  <c r="K21" i="64"/>
  <c r="L21" i="64"/>
  <c r="K22" i="64"/>
  <c r="L22" i="64"/>
  <c r="K23" i="64"/>
  <c r="L23" i="64"/>
  <c r="K24" i="64"/>
  <c r="L24" i="64"/>
  <c r="K25" i="64"/>
  <c r="L25" i="64"/>
  <c r="K26" i="64"/>
  <c r="L26" i="64"/>
  <c r="K27" i="64"/>
  <c r="L27" i="64"/>
  <c r="K28" i="64"/>
  <c r="L28" i="64"/>
  <c r="K29" i="64"/>
  <c r="L29" i="64"/>
  <c r="K30" i="64"/>
  <c r="L30" i="64"/>
  <c r="K31" i="64"/>
  <c r="L31" i="64"/>
  <c r="K32" i="64"/>
  <c r="L32" i="64"/>
  <c r="K33" i="64"/>
  <c r="L33" i="64"/>
  <c r="K34" i="64"/>
  <c r="L34" i="64"/>
  <c r="K35" i="64"/>
  <c r="L35" i="64"/>
  <c r="K36" i="64"/>
  <c r="L36" i="64"/>
  <c r="K37" i="64"/>
  <c r="L37" i="64"/>
  <c r="K38" i="64"/>
  <c r="L38" i="64"/>
  <c r="K39" i="64"/>
  <c r="L39" i="64"/>
  <c r="K40" i="64"/>
  <c r="L40" i="64"/>
  <c r="K41" i="64"/>
  <c r="L41" i="64"/>
  <c r="K42" i="64"/>
  <c r="L42" i="64"/>
  <c r="K43" i="64"/>
  <c r="L43" i="64"/>
  <c r="K44" i="64"/>
  <c r="L44" i="64"/>
  <c r="K45" i="64"/>
  <c r="L45" i="64"/>
  <c r="K46" i="64"/>
  <c r="L46" i="64"/>
  <c r="K47" i="64"/>
  <c r="L47" i="64"/>
  <c r="K48" i="64"/>
  <c r="L48" i="64"/>
  <c r="K49" i="64"/>
  <c r="L49" i="64"/>
  <c r="K50" i="64"/>
  <c r="L50" i="64"/>
  <c r="K51" i="64"/>
  <c r="L51" i="64"/>
  <c r="K52" i="64"/>
  <c r="L52" i="64"/>
  <c r="K53" i="64"/>
  <c r="L53" i="64"/>
  <c r="K54" i="64"/>
  <c r="L54" i="64"/>
  <c r="K55" i="64"/>
  <c r="L55" i="64"/>
  <c r="K56" i="64"/>
  <c r="L56" i="64"/>
  <c r="K57" i="64"/>
  <c r="L57" i="64"/>
  <c r="K58" i="64"/>
  <c r="L58" i="64"/>
  <c r="K59" i="64"/>
  <c r="L59" i="64"/>
  <c r="K60" i="64"/>
  <c r="L60" i="64"/>
  <c r="K61" i="64"/>
  <c r="L61" i="64"/>
  <c r="K62" i="64"/>
  <c r="L62" i="64"/>
  <c r="K63" i="64"/>
  <c r="L63" i="64"/>
  <c r="K64" i="64"/>
  <c r="L64" i="64"/>
  <c r="K65" i="64"/>
  <c r="L65" i="64"/>
  <c r="K66" i="64"/>
  <c r="L66" i="64"/>
  <c r="K67" i="64"/>
  <c r="L67" i="64"/>
  <c r="K68" i="64"/>
  <c r="L68" i="64"/>
  <c r="K69" i="64"/>
  <c r="L69" i="64"/>
  <c r="K70" i="64"/>
  <c r="L70" i="64"/>
  <c r="K71" i="64"/>
  <c r="L71" i="64"/>
  <c r="K72" i="64"/>
  <c r="L72" i="64"/>
  <c r="K73" i="64"/>
  <c r="L73" i="64"/>
  <c r="K74" i="64"/>
  <c r="L74" i="64"/>
  <c r="K75" i="64"/>
  <c r="L75" i="64"/>
  <c r="K76" i="64"/>
  <c r="L76" i="64"/>
  <c r="K77" i="64"/>
  <c r="L77" i="64"/>
  <c r="K78" i="64"/>
  <c r="L78" i="64"/>
  <c r="K79" i="64"/>
  <c r="L79" i="64"/>
  <c r="K80" i="64"/>
  <c r="L80" i="64"/>
  <c r="K81" i="64"/>
  <c r="L81" i="64"/>
  <c r="K82" i="64"/>
  <c r="L82" i="64"/>
  <c r="K83" i="64"/>
  <c r="L83" i="64"/>
  <c r="K84" i="64"/>
  <c r="L84" i="64"/>
  <c r="K85" i="64"/>
  <c r="L85" i="64"/>
  <c r="K86" i="64"/>
  <c r="L86" i="64"/>
  <c r="K87" i="64"/>
  <c r="L87" i="64"/>
  <c r="K88" i="64"/>
  <c r="L88" i="64"/>
  <c r="K89" i="64"/>
  <c r="L89" i="64"/>
  <c r="K90" i="64"/>
  <c r="L90" i="64"/>
  <c r="K91" i="64"/>
  <c r="L91" i="64"/>
  <c r="K92" i="64"/>
  <c r="L92" i="64"/>
  <c r="K93" i="64"/>
  <c r="L93" i="64"/>
  <c r="K94" i="64"/>
  <c r="L94" i="64"/>
  <c r="K95" i="64"/>
  <c r="L95" i="64"/>
  <c r="K96" i="64"/>
  <c r="L96" i="64"/>
  <c r="K97" i="64"/>
  <c r="L97" i="64"/>
  <c r="K98" i="64"/>
  <c r="L98" i="64"/>
  <c r="K99" i="64"/>
  <c r="L99" i="64"/>
  <c r="K100" i="64"/>
  <c r="L100" i="64"/>
  <c r="K101" i="64"/>
  <c r="L101" i="64"/>
  <c r="K102" i="64"/>
  <c r="L102" i="64"/>
  <c r="K103" i="64"/>
  <c r="L103" i="64"/>
  <c r="K104" i="64"/>
  <c r="L104" i="64"/>
  <c r="K105" i="64"/>
  <c r="L105" i="64"/>
  <c r="K106" i="64"/>
  <c r="L106" i="64"/>
  <c r="K107" i="64"/>
  <c r="L107" i="64"/>
  <c r="K108" i="64"/>
  <c r="L108" i="64"/>
  <c r="K109" i="64"/>
  <c r="L109" i="64"/>
  <c r="K110" i="64"/>
  <c r="L110" i="64"/>
  <c r="K111" i="64"/>
  <c r="L111" i="64"/>
  <c r="K112" i="64"/>
  <c r="L112" i="64"/>
  <c r="K113" i="64"/>
  <c r="L113" i="64"/>
  <c r="K114" i="64"/>
  <c r="L114" i="64"/>
  <c r="K115" i="64"/>
  <c r="L115" i="64"/>
  <c r="K116" i="64"/>
  <c r="L116" i="64"/>
  <c r="K117" i="64"/>
  <c r="L117" i="64"/>
  <c r="K118" i="64"/>
  <c r="L118" i="64"/>
  <c r="K119" i="64"/>
  <c r="L119" i="64"/>
  <c r="K120" i="64"/>
  <c r="L120" i="64"/>
  <c r="K121" i="64"/>
  <c r="L121" i="64"/>
  <c r="K122" i="64"/>
  <c r="L122" i="64"/>
  <c r="K123" i="64"/>
  <c r="L123" i="64"/>
  <c r="K124" i="64"/>
  <c r="L124" i="64"/>
  <c r="K125" i="64"/>
  <c r="L125" i="64"/>
  <c r="K126" i="64"/>
  <c r="L126" i="64"/>
  <c r="K127" i="64"/>
  <c r="L127" i="64"/>
  <c r="K128" i="64"/>
  <c r="L128" i="64"/>
  <c r="K129" i="64"/>
  <c r="L129" i="64"/>
  <c r="K130" i="64"/>
  <c r="L130" i="64"/>
  <c r="K131" i="64"/>
  <c r="L131" i="64"/>
  <c r="K132" i="64"/>
  <c r="L132" i="64"/>
  <c r="K133" i="64"/>
  <c r="L133" i="64"/>
  <c r="J6" i="65"/>
  <c r="J7" i="65"/>
  <c r="J9" i="65"/>
  <c r="J11" i="65"/>
  <c r="J12" i="65"/>
  <c r="J13" i="65"/>
  <c r="J14" i="65"/>
  <c r="J17" i="65"/>
  <c r="J21" i="65"/>
  <c r="J22" i="65"/>
  <c r="J23" i="65"/>
  <c r="J24" i="65"/>
  <c r="J25" i="65"/>
  <c r="J26" i="65"/>
  <c r="J27" i="65"/>
  <c r="J28" i="65"/>
  <c r="J30" i="65"/>
  <c r="J31" i="65"/>
  <c r="J32" i="65"/>
  <c r="J35" i="65"/>
  <c r="J36" i="65"/>
  <c r="J37" i="65"/>
  <c r="J38" i="65"/>
  <c r="J39" i="65"/>
  <c r="J40" i="65"/>
  <c r="J41" i="65"/>
  <c r="J42" i="65"/>
  <c r="J43" i="65"/>
  <c r="J44" i="65"/>
  <c r="J45" i="65"/>
  <c r="J46" i="65"/>
  <c r="J47" i="65"/>
  <c r="J48" i="65"/>
  <c r="J49" i="65"/>
  <c r="J50" i="65"/>
  <c r="J51" i="65"/>
  <c r="J52" i="65"/>
  <c r="J56" i="65"/>
  <c r="J57" i="65"/>
  <c r="J58" i="65"/>
  <c r="J59" i="65"/>
  <c r="J60" i="65"/>
  <c r="J61" i="65"/>
  <c r="J62" i="65"/>
  <c r="J63" i="65"/>
  <c r="J64" i="65"/>
  <c r="J65" i="65"/>
  <c r="J66" i="65"/>
  <c r="J67" i="65"/>
  <c r="J70" i="65"/>
  <c r="J71" i="65"/>
  <c r="J72" i="65"/>
  <c r="J73" i="65"/>
  <c r="J74" i="65"/>
  <c r="J75" i="65"/>
  <c r="J76" i="65"/>
  <c r="J77" i="65"/>
  <c r="J78" i="65"/>
  <c r="J79" i="65"/>
  <c r="J80" i="65"/>
  <c r="J82" i="65"/>
  <c r="J84" i="65"/>
  <c r="J85" i="65"/>
  <c r="J86" i="65"/>
  <c r="J87" i="65"/>
  <c r="J88" i="65"/>
  <c r="J89" i="65"/>
  <c r="J90" i="65"/>
  <c r="J91" i="65"/>
  <c r="J92" i="65"/>
  <c r="J93" i="65"/>
  <c r="J94" i="65"/>
  <c r="J95" i="65"/>
  <c r="J96" i="65"/>
  <c r="J97" i="65"/>
  <c r="J98" i="65"/>
  <c r="J99" i="65"/>
  <c r="J100" i="65"/>
  <c r="J101" i="65"/>
  <c r="J102" i="65"/>
  <c r="J103" i="65"/>
  <c r="J104" i="65"/>
  <c r="J105" i="65"/>
  <c r="J106" i="65"/>
  <c r="J107" i="65"/>
  <c r="J108" i="65"/>
  <c r="J109" i="65"/>
  <c r="J111" i="65"/>
  <c r="J112" i="65"/>
  <c r="J113" i="65"/>
  <c r="J114" i="65"/>
  <c r="J115" i="65"/>
  <c r="J116" i="65"/>
  <c r="J117" i="65"/>
  <c r="J118" i="65"/>
  <c r="J119" i="65"/>
  <c r="J120" i="65"/>
  <c r="J121" i="65"/>
  <c r="J122" i="65"/>
  <c r="J123" i="65"/>
  <c r="J124" i="65"/>
  <c r="J125" i="65"/>
  <c r="J126" i="65"/>
  <c r="J127" i="65"/>
  <c r="J128" i="65"/>
  <c r="J129" i="65"/>
  <c r="J130" i="65"/>
  <c r="J131" i="65"/>
  <c r="J132" i="65"/>
  <c r="J133" i="65"/>
  <c r="J5" i="65"/>
  <c r="E133" i="65"/>
  <c r="E132" i="65"/>
  <c r="E131" i="65"/>
  <c r="E130" i="65"/>
  <c r="E129" i="65"/>
  <c r="E128" i="65"/>
  <c r="E127" i="65"/>
  <c r="D126" i="65"/>
  <c r="E125" i="65"/>
  <c r="E124" i="65"/>
  <c r="E123" i="65"/>
  <c r="D121" i="65"/>
  <c r="E121" i="65" s="1"/>
  <c r="E120" i="65"/>
  <c r="E119" i="65"/>
  <c r="E118" i="65"/>
  <c r="E117" i="65"/>
  <c r="E116" i="65"/>
  <c r="E115" i="65"/>
  <c r="E114" i="65"/>
  <c r="E113" i="65"/>
  <c r="E112" i="65"/>
  <c r="E111" i="65"/>
  <c r="I110" i="65"/>
  <c r="I81" i="65" s="1"/>
  <c r="H110" i="65"/>
  <c r="H81" i="65" s="1"/>
  <c r="G110" i="65"/>
  <c r="G81" i="65" s="1"/>
  <c r="F110" i="65"/>
  <c r="B110" i="65"/>
  <c r="E110" i="65" s="1"/>
  <c r="E109" i="65"/>
  <c r="E108" i="65"/>
  <c r="E107" i="65"/>
  <c r="E106" i="65"/>
  <c r="E105" i="65"/>
  <c r="E104" i="65"/>
  <c r="E103" i="65"/>
  <c r="E102" i="65"/>
  <c r="E101" i="65"/>
  <c r="E100" i="65"/>
  <c r="E99" i="65"/>
  <c r="E98" i="65"/>
  <c r="E97" i="65"/>
  <c r="E96" i="65"/>
  <c r="E95" i="65"/>
  <c r="E94" i="65"/>
  <c r="E93" i="65"/>
  <c r="E92" i="65"/>
  <c r="E91" i="65"/>
  <c r="E90" i="65"/>
  <c r="E89" i="65"/>
  <c r="E88" i="65"/>
  <c r="E87" i="65"/>
  <c r="B86" i="65"/>
  <c r="E85" i="65"/>
  <c r="E84" i="65"/>
  <c r="F83" i="65"/>
  <c r="J83" i="65" s="1"/>
  <c r="E83" i="65"/>
  <c r="E82" i="65"/>
  <c r="C81" i="65"/>
  <c r="E80" i="65"/>
  <c r="E79" i="65"/>
  <c r="E78" i="65"/>
  <c r="E77" i="65"/>
  <c r="E76" i="65"/>
  <c r="E75" i="65"/>
  <c r="E74" i="65"/>
  <c r="E73" i="65"/>
  <c r="E72" i="65"/>
  <c r="C71" i="65"/>
  <c r="C68" i="65" s="1"/>
  <c r="B71" i="65"/>
  <c r="B68" i="65" s="1"/>
  <c r="E70" i="65"/>
  <c r="F69" i="65"/>
  <c r="J69" i="65" s="1"/>
  <c r="B69" i="65"/>
  <c r="E69" i="65" s="1"/>
  <c r="F68" i="65"/>
  <c r="E65" i="65"/>
  <c r="E64" i="65"/>
  <c r="E63" i="65"/>
  <c r="E62" i="65"/>
  <c r="E61" i="65"/>
  <c r="E60" i="65"/>
  <c r="C59" i="65"/>
  <c r="C57" i="65" s="1"/>
  <c r="C54" i="65" s="1"/>
  <c r="B59" i="65"/>
  <c r="E58" i="65"/>
  <c r="B57" i="65"/>
  <c r="B54" i="65" s="1"/>
  <c r="E56" i="65"/>
  <c r="G55" i="65"/>
  <c r="G16" i="65" s="1"/>
  <c r="F55" i="65"/>
  <c r="B55" i="65"/>
  <c r="E55" i="65" s="1"/>
  <c r="G54" i="65"/>
  <c r="G53" i="65" s="1"/>
  <c r="F54" i="65"/>
  <c r="E52" i="65"/>
  <c r="E51" i="65"/>
  <c r="C50" i="65"/>
  <c r="E50" i="65" s="1"/>
  <c r="E49" i="65"/>
  <c r="E48" i="65"/>
  <c r="E47" i="65"/>
  <c r="E46" i="65"/>
  <c r="E45" i="65"/>
  <c r="E44" i="65"/>
  <c r="E43" i="65"/>
  <c r="E42" i="65"/>
  <c r="E41" i="65"/>
  <c r="E40" i="65"/>
  <c r="C39" i="65"/>
  <c r="E39" i="65" s="1"/>
  <c r="E38" i="65"/>
  <c r="E37" i="65"/>
  <c r="E36" i="65"/>
  <c r="E35" i="65"/>
  <c r="F34" i="65"/>
  <c r="J34" i="65" s="1"/>
  <c r="B34" i="65"/>
  <c r="E34" i="65" s="1"/>
  <c r="I33" i="65"/>
  <c r="I29" i="65" s="1"/>
  <c r="H33" i="65"/>
  <c r="H29" i="65" s="1"/>
  <c r="G33" i="65"/>
  <c r="G29" i="65" s="1"/>
  <c r="F33" i="65"/>
  <c r="F29" i="65" s="1"/>
  <c r="B33" i="65"/>
  <c r="B29" i="65" s="1"/>
  <c r="E32" i="65"/>
  <c r="E31" i="65"/>
  <c r="E30" i="65"/>
  <c r="E28" i="65"/>
  <c r="E27" i="65"/>
  <c r="C26" i="65"/>
  <c r="E26" i="65" s="1"/>
  <c r="E25" i="65"/>
  <c r="E24" i="65"/>
  <c r="E23" i="65"/>
  <c r="E22" i="65"/>
  <c r="E21" i="65"/>
  <c r="F20" i="65"/>
  <c r="J20" i="65" s="1"/>
  <c r="B20" i="65"/>
  <c r="E20" i="65" s="1"/>
  <c r="F19" i="65"/>
  <c r="F18" i="65" s="1"/>
  <c r="D19" i="65"/>
  <c r="D18" i="65" s="1"/>
  <c r="C19" i="65"/>
  <c r="B19" i="65"/>
  <c r="B18" i="65" s="1"/>
  <c r="I18" i="65"/>
  <c r="H18" i="65"/>
  <c r="G18" i="65"/>
  <c r="E17" i="65"/>
  <c r="I16" i="65"/>
  <c r="H16" i="65"/>
  <c r="D16" i="65"/>
  <c r="C16" i="65"/>
  <c r="D14" i="65"/>
  <c r="B14" i="65"/>
  <c r="E13" i="65"/>
  <c r="E12" i="65"/>
  <c r="E9" i="65"/>
  <c r="E7" i="65"/>
  <c r="E6" i="65"/>
  <c r="E59" i="65" l="1"/>
  <c r="E14" i="65"/>
  <c r="J55" i="65"/>
  <c r="F53" i="65"/>
  <c r="J53" i="65" s="1"/>
  <c r="J18" i="65"/>
  <c r="C33" i="65"/>
  <c r="C29" i="65" s="1"/>
  <c r="E29" i="65" s="1"/>
  <c r="J29" i="65"/>
  <c r="E71" i="65"/>
  <c r="F81" i="65"/>
  <c r="J81" i="65" s="1"/>
  <c r="J19" i="65"/>
  <c r="J110" i="65"/>
  <c r="J54" i="65"/>
  <c r="J68" i="65"/>
  <c r="J33" i="65"/>
  <c r="H8" i="65"/>
  <c r="H15" i="65" s="1"/>
  <c r="D81" i="65"/>
  <c r="D8" i="65" s="1"/>
  <c r="D15" i="65" s="1"/>
  <c r="E126" i="65"/>
  <c r="B16" i="65"/>
  <c r="I8" i="65"/>
  <c r="I15" i="65" s="1"/>
  <c r="G8" i="65"/>
  <c r="G15" i="65" s="1"/>
  <c r="F16" i="65"/>
  <c r="J16" i="65" s="1"/>
  <c r="E68" i="65"/>
  <c r="C53" i="65"/>
  <c r="E57" i="65"/>
  <c r="E54" i="65"/>
  <c r="B53" i="65"/>
  <c r="C18" i="65"/>
  <c r="E19" i="65"/>
  <c r="E86" i="65"/>
  <c r="B81" i="65"/>
  <c r="E33" i="65" l="1"/>
  <c r="E81" i="65"/>
  <c r="F8" i="65"/>
  <c r="F15" i="65" s="1"/>
  <c r="J15" i="65" s="1"/>
  <c r="E16" i="65"/>
  <c r="G10" i="65"/>
  <c r="H10" i="65"/>
  <c r="I10" i="65"/>
  <c r="D10" i="65"/>
  <c r="B8" i="65"/>
  <c r="E53" i="65"/>
  <c r="E18" i="65"/>
  <c r="C8" i="65"/>
  <c r="J8" i="65" l="1"/>
  <c r="F10" i="65"/>
  <c r="J10" i="65" s="1"/>
  <c r="E8" i="65"/>
  <c r="G55" i="64" l="1"/>
  <c r="G20" i="64"/>
  <c r="G16" i="64" l="1"/>
  <c r="G14" i="64"/>
  <c r="F14" i="64"/>
  <c r="I133" i="64" l="1"/>
  <c r="I132" i="64"/>
  <c r="I131" i="64"/>
  <c r="I130" i="64"/>
  <c r="I129" i="64"/>
  <c r="I128" i="64"/>
  <c r="I127" i="64"/>
  <c r="I126" i="64"/>
  <c r="I125" i="64"/>
  <c r="I124" i="64"/>
  <c r="I123" i="64"/>
  <c r="I122" i="64"/>
  <c r="I121" i="64"/>
  <c r="I120" i="64"/>
  <c r="I119" i="64"/>
  <c r="I118" i="64"/>
  <c r="I117" i="64"/>
  <c r="I116" i="64"/>
  <c r="I115" i="64"/>
  <c r="I114" i="64"/>
  <c r="I113" i="64"/>
  <c r="I112" i="64"/>
  <c r="I111" i="64"/>
  <c r="F110" i="64"/>
  <c r="I109" i="64"/>
  <c r="I108" i="64"/>
  <c r="I107" i="64"/>
  <c r="I106" i="64"/>
  <c r="I105" i="64"/>
  <c r="I104" i="64"/>
  <c r="I103" i="64"/>
  <c r="I102" i="64"/>
  <c r="I101" i="64"/>
  <c r="I100" i="64"/>
  <c r="I99" i="64"/>
  <c r="I98" i="64"/>
  <c r="I97" i="64"/>
  <c r="I96" i="64"/>
  <c r="I95" i="64"/>
  <c r="I94" i="64"/>
  <c r="I93" i="64"/>
  <c r="I92" i="64"/>
  <c r="I91" i="64"/>
  <c r="I90" i="64"/>
  <c r="I89" i="64"/>
  <c r="I88" i="64"/>
  <c r="I87" i="64"/>
  <c r="G86" i="64"/>
  <c r="F86" i="64"/>
  <c r="I85" i="64"/>
  <c r="I84" i="64"/>
  <c r="I83" i="64"/>
  <c r="I82" i="64"/>
  <c r="H81" i="64"/>
  <c r="I80" i="64"/>
  <c r="I79" i="64"/>
  <c r="I78" i="64"/>
  <c r="I77" i="64"/>
  <c r="I76" i="64"/>
  <c r="I75" i="64"/>
  <c r="I74" i="64"/>
  <c r="I73" i="64"/>
  <c r="I72" i="64"/>
  <c r="F71" i="64"/>
  <c r="I70" i="64"/>
  <c r="H69" i="64"/>
  <c r="F69" i="64"/>
  <c r="H68" i="64"/>
  <c r="I66" i="64"/>
  <c r="I65" i="64"/>
  <c r="I64" i="64"/>
  <c r="I63" i="64"/>
  <c r="I62" i="64"/>
  <c r="I61" i="64"/>
  <c r="I60" i="64"/>
  <c r="F59" i="64"/>
  <c r="I58" i="64"/>
  <c r="F57" i="64"/>
  <c r="F54" i="64" s="1"/>
  <c r="I56" i="64"/>
  <c r="H55" i="64"/>
  <c r="F55" i="64"/>
  <c r="H54" i="64"/>
  <c r="G54" i="64"/>
  <c r="G53" i="64" s="1"/>
  <c r="I52" i="64"/>
  <c r="I51" i="64"/>
  <c r="I50" i="64"/>
  <c r="I49" i="64"/>
  <c r="I48" i="64"/>
  <c r="I47" i="64"/>
  <c r="I46" i="64"/>
  <c r="I45" i="64"/>
  <c r="I44" i="64"/>
  <c r="I43" i="64"/>
  <c r="I42" i="64"/>
  <c r="I41" i="64"/>
  <c r="I40" i="64"/>
  <c r="I39" i="64"/>
  <c r="I38" i="64"/>
  <c r="I37" i="64"/>
  <c r="I36" i="64"/>
  <c r="I35" i="64"/>
  <c r="H34" i="64"/>
  <c r="F34" i="64"/>
  <c r="H33" i="64"/>
  <c r="H29" i="64" s="1"/>
  <c r="G33" i="64"/>
  <c r="I32" i="64"/>
  <c r="I31" i="64"/>
  <c r="I30" i="64"/>
  <c r="I28" i="64"/>
  <c r="I27" i="64"/>
  <c r="I26" i="64"/>
  <c r="I25" i="64"/>
  <c r="I24" i="64"/>
  <c r="I23" i="64"/>
  <c r="I22" i="64"/>
  <c r="I21" i="64"/>
  <c r="H20" i="64"/>
  <c r="F20" i="64"/>
  <c r="H19" i="64"/>
  <c r="H18" i="64" s="1"/>
  <c r="G19" i="64"/>
  <c r="G18" i="64" s="1"/>
  <c r="F19" i="64"/>
  <c r="I17" i="64"/>
  <c r="I13" i="64"/>
  <c r="I12" i="64"/>
  <c r="I9" i="64"/>
  <c r="I7" i="64"/>
  <c r="I6" i="64"/>
  <c r="I59" i="64" l="1"/>
  <c r="F18" i="64"/>
  <c r="F29" i="64"/>
  <c r="F68" i="64"/>
  <c r="I68" i="64" s="1"/>
  <c r="I110" i="64"/>
  <c r="G81" i="64"/>
  <c r="H16" i="64"/>
  <c r="I57" i="64"/>
  <c r="I34" i="64"/>
  <c r="G29" i="64"/>
  <c r="I33" i="64"/>
  <c r="H53" i="64"/>
  <c r="I55" i="64"/>
  <c r="I69" i="64"/>
  <c r="I86" i="64"/>
  <c r="F81" i="64"/>
  <c r="I20" i="64"/>
  <c r="F16" i="64"/>
  <c r="I14" i="64"/>
  <c r="I19" i="64"/>
  <c r="I71" i="64"/>
  <c r="I29" i="64" l="1"/>
  <c r="I18" i="64"/>
  <c r="I54" i="64"/>
  <c r="I81" i="64"/>
  <c r="F53" i="64"/>
  <c r="H8" i="64"/>
  <c r="H15" i="64" s="1"/>
  <c r="G8" i="64"/>
  <c r="I16" i="64"/>
  <c r="F8" i="64" l="1"/>
  <c r="I53" i="64"/>
  <c r="H10" i="64"/>
  <c r="I8" i="64" l="1"/>
  <c r="H42" i="48" l="1"/>
  <c r="L53" i="48"/>
  <c r="K53" i="48"/>
  <c r="J53" i="48"/>
  <c r="L57" i="48"/>
  <c r="K57" i="48"/>
  <c r="J57" i="48"/>
  <c r="L61" i="48"/>
  <c r="K61" i="48"/>
  <c r="J61" i="48"/>
  <c r="L49" i="48"/>
  <c r="K49" i="48"/>
  <c r="J49" i="48"/>
  <c r="H12" i="48"/>
  <c r="H7" i="48" s="1"/>
  <c r="L23" i="48"/>
  <c r="K23" i="48"/>
  <c r="J23" i="48"/>
  <c r="L27" i="48"/>
  <c r="K27" i="48"/>
  <c r="J27" i="48"/>
  <c r="L31" i="48"/>
  <c r="K31" i="48"/>
  <c r="J31" i="48"/>
  <c r="L39" i="48"/>
  <c r="K39" i="48"/>
  <c r="J39" i="48"/>
  <c r="L35" i="48"/>
  <c r="K35" i="48"/>
  <c r="J35" i="48"/>
  <c r="K19" i="48"/>
  <c r="L19" i="48"/>
  <c r="J19" i="48"/>
  <c r="J5" i="61"/>
  <c r="J4" i="61" s="1"/>
  <c r="H4" i="61"/>
  <c r="G4" i="61"/>
  <c r="G14" i="60"/>
  <c r="G4" i="60" s="1"/>
  <c r="H4" i="60"/>
  <c r="J8" i="48" l="1"/>
  <c r="K8" i="48"/>
  <c r="K9" i="48"/>
  <c r="J7" i="48" l="1"/>
  <c r="J9" i="48"/>
  <c r="L9" i="48"/>
  <c r="L8" i="48"/>
  <c r="F96" i="41" l="1"/>
  <c r="G96" i="41"/>
  <c r="E5" i="41"/>
  <c r="E4" i="41" s="1"/>
  <c r="F6" i="41"/>
  <c r="G6" i="41"/>
  <c r="F7" i="41"/>
  <c r="G7" i="41"/>
  <c r="F8" i="41"/>
  <c r="G8" i="41"/>
  <c r="F9" i="41"/>
  <c r="G9" i="41"/>
  <c r="F10" i="41"/>
  <c r="G10" i="41"/>
  <c r="F11" i="41"/>
  <c r="G11" i="41"/>
  <c r="F12" i="41"/>
  <c r="G12" i="41"/>
  <c r="F13" i="41"/>
  <c r="G13" i="41"/>
  <c r="F14" i="41"/>
  <c r="G14" i="41"/>
  <c r="F15" i="41"/>
  <c r="G15" i="41"/>
  <c r="F16" i="41"/>
  <c r="G16" i="41"/>
  <c r="F17" i="41"/>
  <c r="G17" i="41"/>
  <c r="F18" i="41"/>
  <c r="G18" i="41"/>
  <c r="F19" i="41"/>
  <c r="G19" i="41"/>
  <c r="F20" i="41"/>
  <c r="G20" i="41"/>
  <c r="F21" i="41"/>
  <c r="G21" i="41"/>
  <c r="F22" i="41"/>
  <c r="G22" i="41"/>
  <c r="F23" i="41"/>
  <c r="G23" i="41"/>
  <c r="F24" i="41"/>
  <c r="G24" i="41"/>
  <c r="F25" i="41"/>
  <c r="G25" i="41"/>
  <c r="F26" i="41"/>
  <c r="G26" i="41"/>
  <c r="F27" i="41"/>
  <c r="G27" i="41"/>
  <c r="F28" i="41"/>
  <c r="G28" i="41"/>
  <c r="F29" i="41"/>
  <c r="G29" i="41"/>
  <c r="F30" i="41"/>
  <c r="G30" i="41"/>
  <c r="F31" i="41"/>
  <c r="G31" i="41"/>
  <c r="F32" i="41"/>
  <c r="G32" i="41"/>
  <c r="F33" i="41"/>
  <c r="G33" i="41"/>
  <c r="F34" i="41"/>
  <c r="G34" i="41"/>
  <c r="F35" i="41"/>
  <c r="G35" i="41"/>
  <c r="F36" i="41"/>
  <c r="G36" i="41"/>
  <c r="F37" i="41"/>
  <c r="G37" i="41"/>
  <c r="F38" i="41"/>
  <c r="G38" i="41"/>
  <c r="F39" i="41"/>
  <c r="G39" i="41"/>
  <c r="F40" i="41"/>
  <c r="G40" i="41"/>
  <c r="F41" i="41"/>
  <c r="G41" i="41"/>
  <c r="F42" i="41"/>
  <c r="G42" i="41"/>
  <c r="F43" i="41"/>
  <c r="G43" i="41"/>
  <c r="F44" i="41"/>
  <c r="G44" i="41"/>
  <c r="F45" i="41"/>
  <c r="G45" i="41"/>
  <c r="F46" i="41"/>
  <c r="G46" i="41"/>
  <c r="F47" i="41"/>
  <c r="G47" i="41"/>
  <c r="F48" i="41"/>
  <c r="G48" i="41"/>
  <c r="F49" i="41"/>
  <c r="G49" i="41"/>
  <c r="F50" i="41"/>
  <c r="G50" i="41"/>
  <c r="F51" i="41"/>
  <c r="G51" i="41"/>
  <c r="F52" i="41"/>
  <c r="G52" i="41"/>
  <c r="F53" i="41"/>
  <c r="G53" i="41"/>
  <c r="F54" i="41"/>
  <c r="G54" i="41"/>
  <c r="F55" i="41"/>
  <c r="G55" i="41"/>
  <c r="F56" i="41"/>
  <c r="G56" i="41"/>
  <c r="F57" i="41"/>
  <c r="G57" i="41"/>
  <c r="F58" i="41"/>
  <c r="G58" i="41"/>
  <c r="F59" i="41"/>
  <c r="G59" i="41"/>
  <c r="F60" i="41"/>
  <c r="G60" i="41"/>
  <c r="F61" i="41"/>
  <c r="G61" i="41"/>
  <c r="F62" i="41"/>
  <c r="G62" i="41"/>
  <c r="F63" i="41"/>
  <c r="G63" i="41"/>
  <c r="F64" i="41"/>
  <c r="G64" i="41"/>
  <c r="F65" i="41"/>
  <c r="G65" i="41"/>
  <c r="F66" i="41"/>
  <c r="G66" i="41"/>
  <c r="F67" i="41"/>
  <c r="G67" i="41"/>
  <c r="F68" i="41"/>
  <c r="G68" i="41"/>
  <c r="F69" i="41"/>
  <c r="G69" i="41"/>
  <c r="F70" i="41"/>
  <c r="G70" i="41"/>
  <c r="F71" i="41"/>
  <c r="G71" i="41"/>
  <c r="F72" i="41"/>
  <c r="G72" i="41"/>
  <c r="F73" i="41"/>
  <c r="G73" i="41"/>
  <c r="F74" i="41"/>
  <c r="G74" i="41"/>
  <c r="F75" i="41"/>
  <c r="G75" i="41"/>
  <c r="F76" i="41"/>
  <c r="G76" i="41"/>
  <c r="F77" i="41"/>
  <c r="G77" i="41"/>
  <c r="F78" i="41"/>
  <c r="G78" i="41"/>
  <c r="F79" i="41"/>
  <c r="G79" i="41"/>
  <c r="F80" i="41"/>
  <c r="G80" i="41"/>
  <c r="F81" i="41"/>
  <c r="G81" i="41"/>
  <c r="F82" i="41"/>
  <c r="G82" i="41"/>
  <c r="F83" i="41"/>
  <c r="G83" i="41"/>
  <c r="F84" i="41"/>
  <c r="G84" i="41"/>
  <c r="F85" i="41"/>
  <c r="G85" i="41"/>
  <c r="F86" i="41"/>
  <c r="G86" i="41"/>
  <c r="F87" i="41"/>
  <c r="G87" i="41"/>
  <c r="F88" i="41"/>
  <c r="G88" i="41"/>
  <c r="F89" i="41"/>
  <c r="G89" i="41"/>
  <c r="F90" i="41"/>
  <c r="G90" i="41"/>
  <c r="F91" i="41"/>
  <c r="G91" i="41"/>
  <c r="F92" i="41"/>
  <c r="G92" i="41"/>
  <c r="F93" i="41"/>
  <c r="G93" i="41"/>
  <c r="F94" i="41"/>
  <c r="G94" i="41"/>
  <c r="F95" i="41"/>
  <c r="G95" i="41"/>
  <c r="F4" i="41" l="1"/>
  <c r="E97" i="41"/>
  <c r="F97" i="41" s="1"/>
  <c r="G97" i="41" s="1"/>
  <c r="G4" i="41"/>
  <c r="F5" i="41"/>
  <c r="G5" i="41" s="1"/>
  <c r="N24" i="57"/>
  <c r="K24" i="57"/>
  <c r="J24" i="57"/>
  <c r="F24" i="57"/>
  <c r="F6" i="40" l="1"/>
  <c r="G6" i="40"/>
  <c r="F7" i="40"/>
  <c r="G7" i="40"/>
  <c r="F8" i="40"/>
  <c r="G8" i="40"/>
  <c r="F9" i="40"/>
  <c r="G9" i="40"/>
  <c r="F10" i="40"/>
  <c r="G10" i="40"/>
  <c r="F11" i="40"/>
  <c r="G11" i="40"/>
  <c r="F12" i="40"/>
  <c r="G12" i="40"/>
  <c r="F13" i="40"/>
  <c r="G13" i="40"/>
  <c r="F14" i="40"/>
  <c r="G14" i="40"/>
  <c r="F15" i="40"/>
  <c r="G15" i="40"/>
  <c r="F16" i="40"/>
  <c r="G16" i="40"/>
  <c r="F17" i="40"/>
  <c r="G17" i="40"/>
  <c r="F18" i="40"/>
  <c r="G18" i="40"/>
  <c r="F19" i="40"/>
  <c r="G19" i="40"/>
  <c r="F20" i="40"/>
  <c r="G20" i="40"/>
  <c r="F21" i="40"/>
  <c r="G21" i="40"/>
  <c r="F22" i="40"/>
  <c r="G22" i="40"/>
  <c r="F23" i="40"/>
  <c r="G23" i="40"/>
  <c r="F24" i="40"/>
  <c r="G24" i="40"/>
  <c r="F25" i="40"/>
  <c r="G25" i="40"/>
  <c r="F26" i="40"/>
  <c r="G26" i="40"/>
  <c r="F27" i="40"/>
  <c r="G27" i="40"/>
  <c r="F28" i="40"/>
  <c r="G28" i="40"/>
  <c r="F29" i="40"/>
  <c r="G29" i="40"/>
  <c r="F30" i="40"/>
  <c r="G30" i="40"/>
  <c r="F31" i="40"/>
  <c r="G31" i="40"/>
  <c r="F32" i="40"/>
  <c r="G32" i="40"/>
  <c r="F33" i="40"/>
  <c r="G33" i="40"/>
  <c r="F34" i="40"/>
  <c r="G34" i="40"/>
  <c r="F35" i="40"/>
  <c r="G35" i="40"/>
  <c r="F36" i="40"/>
  <c r="G36" i="40"/>
  <c r="F37" i="40"/>
  <c r="G37" i="40"/>
  <c r="F38" i="40"/>
  <c r="G38" i="40"/>
  <c r="F39" i="40"/>
  <c r="G39" i="40"/>
  <c r="F40" i="40"/>
  <c r="G40" i="40"/>
  <c r="F41" i="40"/>
  <c r="G41" i="40"/>
  <c r="F42" i="40"/>
  <c r="G42" i="40"/>
  <c r="F43" i="40"/>
  <c r="G43" i="40"/>
  <c r="F44" i="40"/>
  <c r="G44" i="40"/>
  <c r="F45" i="40"/>
  <c r="G45" i="40"/>
  <c r="F46" i="40"/>
  <c r="G46" i="40"/>
  <c r="F47" i="40"/>
  <c r="G47" i="40"/>
  <c r="F48" i="40"/>
  <c r="G48" i="40"/>
  <c r="F49" i="40"/>
  <c r="G49" i="40"/>
  <c r="F50" i="40"/>
  <c r="G50" i="40"/>
  <c r="F51" i="40"/>
  <c r="G51" i="40"/>
  <c r="F52" i="40"/>
  <c r="G52" i="40"/>
  <c r="F53" i="40"/>
  <c r="G53" i="40"/>
  <c r="E92" i="39"/>
  <c r="E112" i="39"/>
  <c r="E106" i="39"/>
  <c r="E104" i="39"/>
  <c r="E102" i="39"/>
  <c r="E101" i="39"/>
  <c r="E100" i="39"/>
  <c r="E99" i="39"/>
  <c r="E98" i="39"/>
  <c r="E96" i="39"/>
  <c r="E93" i="39"/>
  <c r="E111" i="39"/>
  <c r="E113" i="39" s="1"/>
  <c r="E13" i="39"/>
  <c r="E6" i="39"/>
  <c r="F6" i="39" s="1"/>
  <c r="F7" i="39"/>
  <c r="G7" i="39" s="1"/>
  <c r="F8" i="39"/>
  <c r="G8" i="39"/>
  <c r="F9" i="39"/>
  <c r="G9" i="39"/>
  <c r="F10" i="39"/>
  <c r="G10" i="39"/>
  <c r="F11" i="39"/>
  <c r="G11" i="39"/>
  <c r="F12" i="39"/>
  <c r="G12" i="39"/>
  <c r="F13" i="39"/>
  <c r="G13" i="39"/>
  <c r="F14" i="39"/>
  <c r="G14" i="39"/>
  <c r="F15" i="39"/>
  <c r="G15" i="39"/>
  <c r="F16" i="39"/>
  <c r="G16" i="39"/>
  <c r="F17" i="39"/>
  <c r="G17" i="39"/>
  <c r="F18" i="39"/>
  <c r="G18" i="39"/>
  <c r="F19" i="39"/>
  <c r="G19" i="39"/>
  <c r="F20" i="39"/>
  <c r="G20" i="39"/>
  <c r="F21" i="39"/>
  <c r="G21" i="39"/>
  <c r="F22" i="39"/>
  <c r="G22" i="39"/>
  <c r="F23" i="39"/>
  <c r="G23" i="39"/>
  <c r="F24" i="39"/>
  <c r="G24" i="39"/>
  <c r="F25" i="39"/>
  <c r="G25" i="39"/>
  <c r="F26" i="39"/>
  <c r="G26" i="39"/>
  <c r="F27" i="39"/>
  <c r="G27" i="39"/>
  <c r="F28" i="39"/>
  <c r="G28" i="39"/>
  <c r="F29" i="39"/>
  <c r="G29" i="39"/>
  <c r="F30" i="39"/>
  <c r="G30" i="39"/>
  <c r="F31" i="39"/>
  <c r="G31" i="39"/>
  <c r="F32" i="39"/>
  <c r="G32" i="39"/>
  <c r="F33" i="39"/>
  <c r="G33" i="39"/>
  <c r="F34" i="39"/>
  <c r="G34" i="39"/>
  <c r="F35" i="39"/>
  <c r="G35" i="39"/>
  <c r="F36" i="39"/>
  <c r="G36" i="39"/>
  <c r="F37" i="39"/>
  <c r="G37" i="39"/>
  <c r="F38" i="39"/>
  <c r="G38" i="39"/>
  <c r="F39" i="39"/>
  <c r="G39" i="39"/>
  <c r="F40" i="39"/>
  <c r="G40" i="39"/>
  <c r="F41" i="39"/>
  <c r="G41" i="39"/>
  <c r="F42" i="39"/>
  <c r="G42" i="39"/>
  <c r="F43" i="39"/>
  <c r="G43" i="39"/>
  <c r="F44" i="39"/>
  <c r="G44" i="39"/>
  <c r="F45" i="39"/>
  <c r="G45" i="39"/>
  <c r="F46" i="39"/>
  <c r="G46" i="39"/>
  <c r="F47" i="39"/>
  <c r="G47" i="39"/>
  <c r="F48" i="39"/>
  <c r="G48" i="39"/>
  <c r="F49" i="39"/>
  <c r="G49" i="39"/>
  <c r="F50" i="39"/>
  <c r="G50" i="39"/>
  <c r="F51" i="39"/>
  <c r="G51" i="39"/>
  <c r="F52" i="39"/>
  <c r="G52" i="39"/>
  <c r="F53" i="39"/>
  <c r="G53" i="39"/>
  <c r="F54" i="39"/>
  <c r="G54" i="39"/>
  <c r="F55" i="39"/>
  <c r="G55" i="39"/>
  <c r="F56" i="39"/>
  <c r="G56" i="39"/>
  <c r="F57" i="39"/>
  <c r="G57" i="39"/>
  <c r="F58" i="39"/>
  <c r="G58" i="39"/>
  <c r="F59" i="39"/>
  <c r="G59" i="39"/>
  <c r="F60" i="39"/>
  <c r="G60" i="39"/>
  <c r="F61" i="39"/>
  <c r="G61" i="39"/>
  <c r="F62" i="39"/>
  <c r="G62" i="39"/>
  <c r="F63" i="39"/>
  <c r="G63" i="39"/>
  <c r="F64" i="39"/>
  <c r="G64" i="39"/>
  <c r="F65" i="39"/>
  <c r="G65" i="39"/>
  <c r="F66" i="39"/>
  <c r="G66" i="39"/>
  <c r="F67" i="39"/>
  <c r="G67" i="39"/>
  <c r="F68" i="39"/>
  <c r="G68" i="39"/>
  <c r="F69" i="39"/>
  <c r="G69" i="39"/>
  <c r="F70" i="39"/>
  <c r="G70" i="39"/>
  <c r="F71" i="39"/>
  <c r="G71" i="39"/>
  <c r="F72" i="39"/>
  <c r="G72" i="39"/>
  <c r="F73" i="39"/>
  <c r="G73" i="39"/>
  <c r="F74" i="39"/>
  <c r="G74" i="39"/>
  <c r="F75" i="39"/>
  <c r="G75" i="39"/>
  <c r="F76" i="39"/>
  <c r="G76" i="39"/>
  <c r="F77" i="39"/>
  <c r="G77" i="39"/>
  <c r="F78" i="39"/>
  <c r="G78" i="39"/>
  <c r="F79" i="39"/>
  <c r="G79" i="39"/>
  <c r="F80" i="39"/>
  <c r="G80" i="39"/>
  <c r="F81" i="39"/>
  <c r="G81" i="39"/>
  <c r="F82" i="39"/>
  <c r="G82" i="39"/>
  <c r="F83" i="39"/>
  <c r="G83" i="39"/>
  <c r="F84" i="39"/>
  <c r="G84" i="39"/>
  <c r="F85" i="39"/>
  <c r="G85" i="39"/>
  <c r="F86" i="39"/>
  <c r="G86" i="39"/>
  <c r="F87" i="39"/>
  <c r="G87" i="39"/>
  <c r="F88" i="39"/>
  <c r="G88" i="39"/>
  <c r="H8" i="56"/>
  <c r="B26" i="56"/>
  <c r="B25" i="56"/>
  <c r="B24" i="56"/>
  <c r="B23" i="56"/>
  <c r="B22" i="56"/>
  <c r="H21" i="56"/>
  <c r="B21" i="56"/>
  <c r="H20" i="56"/>
  <c r="B20" i="56"/>
  <c r="H19" i="56"/>
  <c r="B19" i="56"/>
  <c r="H18" i="56"/>
  <c r="B18" i="56"/>
  <c r="H17" i="56"/>
  <c r="B17" i="56"/>
  <c r="H16" i="56"/>
  <c r="B16" i="56"/>
  <c r="H15" i="56"/>
  <c r="B15" i="56"/>
  <c r="H14" i="56"/>
  <c r="B14" i="56"/>
  <c r="H13" i="56"/>
  <c r="B13" i="56"/>
  <c r="L12" i="56"/>
  <c r="K12" i="56"/>
  <c r="J12" i="56"/>
  <c r="I12" i="56"/>
  <c r="F12" i="56"/>
  <c r="E12" i="56"/>
  <c r="D12" i="56"/>
  <c r="C12" i="56"/>
  <c r="H11" i="56"/>
  <c r="B11" i="56"/>
  <c r="H10" i="56"/>
  <c r="B10" i="56"/>
  <c r="H9" i="56"/>
  <c r="B9" i="56"/>
  <c r="B8" i="56"/>
  <c r="G6" i="39" l="1"/>
  <c r="B12" i="56"/>
  <c r="H12" i="56"/>
  <c r="D57" i="41" l="1"/>
  <c r="D58" i="41"/>
  <c r="C55" i="41"/>
  <c r="C38" i="41"/>
  <c r="D51" i="41"/>
  <c r="D52" i="41"/>
  <c r="D53" i="41"/>
  <c r="D30" i="41"/>
  <c r="D31" i="41"/>
  <c r="D33" i="41"/>
  <c r="C32" i="41"/>
  <c r="D32" i="41" s="1"/>
  <c r="D19" i="41"/>
  <c r="D20" i="41"/>
  <c r="D21" i="41"/>
  <c r="D22" i="41"/>
  <c r="C16" i="41"/>
  <c r="C8" i="41"/>
  <c r="C7" i="41"/>
  <c r="C85" i="41" l="1"/>
  <c r="C84" i="41" s="1"/>
  <c r="C87" i="41"/>
  <c r="C27" i="41"/>
  <c r="C25" i="41" s="1"/>
  <c r="C82" i="41" l="1"/>
  <c r="C26" i="40" l="1"/>
  <c r="C20" i="40" s="1"/>
  <c r="C6" i="40" s="1"/>
  <c r="C104" i="39"/>
  <c r="C100" i="39"/>
  <c r="C98" i="39"/>
  <c r="C96" i="39"/>
  <c r="C95" i="39"/>
  <c r="C99" i="39"/>
  <c r="C86" i="39"/>
  <c r="C85" i="39" s="1"/>
  <c r="C80" i="39"/>
  <c r="C78" i="39"/>
  <c r="C77" i="39" s="1"/>
  <c r="C71" i="39"/>
  <c r="C64" i="39"/>
  <c r="C63" i="39" s="1"/>
  <c r="C58" i="39"/>
  <c r="C53" i="39"/>
  <c r="C51" i="39"/>
  <c r="C49" i="39"/>
  <c r="C47" i="39"/>
  <c r="C46" i="39"/>
  <c r="C45" i="39"/>
  <c r="C37" i="39"/>
  <c r="C23" i="39"/>
  <c r="C20" i="39"/>
  <c r="C17" i="39"/>
  <c r="C14" i="39"/>
  <c r="C10" i="39"/>
  <c r="C7" i="39"/>
  <c r="C6" i="39" s="1"/>
  <c r="C30" i="39"/>
  <c r="C32" i="39"/>
  <c r="C92" i="39"/>
  <c r="C101" i="39"/>
  <c r="G11" i="64" l="1"/>
  <c r="C41" i="39"/>
  <c r="C112" i="39"/>
  <c r="C35" i="39"/>
  <c r="C93" i="39"/>
  <c r="C29" i="39"/>
  <c r="C13" i="39"/>
  <c r="C88" i="39" s="1"/>
  <c r="G15" i="64" l="1"/>
  <c r="G10" i="64" l="1"/>
  <c r="D78" i="41" l="1"/>
  <c r="D80" i="41"/>
  <c r="D79" i="41"/>
  <c r="D17" i="41"/>
  <c r="D18" i="41"/>
  <c r="C75" i="41"/>
  <c r="C69" i="41"/>
  <c r="C66" i="41"/>
  <c r="C61" i="41"/>
  <c r="B29" i="41"/>
  <c r="C5" i="41"/>
  <c r="C102" i="39"/>
  <c r="C111" i="39"/>
  <c r="C113" i="39" s="1"/>
  <c r="C114" i="39" s="1"/>
  <c r="C106" i="39"/>
  <c r="H82" i="42"/>
  <c r="H81" i="42"/>
  <c r="H80" i="42"/>
  <c r="B79" i="42"/>
  <c r="H79" i="42" s="1"/>
  <c r="B78" i="42"/>
  <c r="H78" i="42"/>
  <c r="F76" i="42"/>
  <c r="F83" i="42" s="1"/>
  <c r="B76" i="42"/>
  <c r="H72" i="42"/>
  <c r="H73" i="42"/>
  <c r="B68" i="42"/>
  <c r="H68" i="42" s="1"/>
  <c r="G83" i="42"/>
  <c r="G74" i="42"/>
  <c r="G84" i="42" s="1"/>
  <c r="H71" i="42"/>
  <c r="H70" i="42"/>
  <c r="H67" i="42"/>
  <c r="B92" i="39"/>
  <c r="B102" i="39"/>
  <c r="B101" i="39"/>
  <c r="B106" i="39"/>
  <c r="B104" i="39"/>
  <c r="B98" i="39"/>
  <c r="B100" i="39"/>
  <c r="B93" i="39"/>
  <c r="D13" i="41"/>
  <c r="D14" i="41"/>
  <c r="D15" i="41"/>
  <c r="D16" i="41"/>
  <c r="D23" i="41"/>
  <c r="D24" i="41"/>
  <c r="D26" i="41"/>
  <c r="D28" i="41"/>
  <c r="D29" i="41"/>
  <c r="D37" i="41"/>
  <c r="D39" i="41"/>
  <c r="D40" i="41"/>
  <c r="D41" i="41"/>
  <c r="D43" i="41"/>
  <c r="D44" i="41"/>
  <c r="D45" i="41"/>
  <c r="D46" i="41"/>
  <c r="D47" i="41"/>
  <c r="D48" i="41"/>
  <c r="D49" i="41"/>
  <c r="D50" i="41"/>
  <c r="D54" i="41"/>
  <c r="D56" i="41"/>
  <c r="D59" i="41"/>
  <c r="D62" i="41"/>
  <c r="D63" i="41"/>
  <c r="D64" i="41"/>
  <c r="D67" i="41"/>
  <c r="D68" i="41"/>
  <c r="D70" i="41"/>
  <c r="D71" i="41"/>
  <c r="D72" i="41"/>
  <c r="D73" i="41"/>
  <c r="D74" i="41"/>
  <c r="D76" i="41"/>
  <c r="D77" i="41"/>
  <c r="D83" i="41"/>
  <c r="D88" i="41"/>
  <c r="D89" i="41"/>
  <c r="D90" i="41"/>
  <c r="D91" i="41"/>
  <c r="D92" i="41"/>
  <c r="D94" i="41"/>
  <c r="D95" i="41"/>
  <c r="D96" i="41"/>
  <c r="D98" i="41"/>
  <c r="D7" i="40"/>
  <c r="D10" i="40"/>
  <c r="D12" i="40"/>
  <c r="D13" i="40"/>
  <c r="D14" i="40"/>
  <c r="D16" i="40"/>
  <c r="D18" i="40"/>
  <c r="D19" i="40"/>
  <c r="D22" i="40"/>
  <c r="D23" i="40"/>
  <c r="D24" i="40"/>
  <c r="D25" i="40"/>
  <c r="D27" i="40"/>
  <c r="D28" i="40"/>
  <c r="D30" i="40"/>
  <c r="D32" i="40"/>
  <c r="D33" i="40"/>
  <c r="D34" i="40"/>
  <c r="D37" i="40"/>
  <c r="D38" i="40"/>
  <c r="D39" i="40"/>
  <c r="D41" i="40"/>
  <c r="D42" i="40"/>
  <c r="D43" i="40"/>
  <c r="D46" i="40"/>
  <c r="D47" i="40"/>
  <c r="D48" i="40"/>
  <c r="D49" i="40"/>
  <c r="D51" i="40"/>
  <c r="D52" i="40"/>
  <c r="D53" i="40"/>
  <c r="D9" i="39"/>
  <c r="D11" i="39"/>
  <c r="D12" i="39"/>
  <c r="D15" i="39"/>
  <c r="D16" i="39"/>
  <c r="D19" i="39"/>
  <c r="D21" i="39"/>
  <c r="D22" i="39"/>
  <c r="D24" i="39"/>
  <c r="D92" i="39" s="1"/>
  <c r="D25" i="39"/>
  <c r="D26" i="39"/>
  <c r="D27" i="39"/>
  <c r="D28" i="39"/>
  <c r="D31" i="39"/>
  <c r="D33" i="39"/>
  <c r="D34" i="39"/>
  <c r="D36" i="39"/>
  <c r="D39" i="39"/>
  <c r="D40" i="39"/>
  <c r="D43" i="39"/>
  <c r="D44" i="39"/>
  <c r="D101" i="39" s="1"/>
  <c r="D57" i="39"/>
  <c r="D60" i="39"/>
  <c r="D61" i="39"/>
  <c r="D62" i="39"/>
  <c r="D65" i="39"/>
  <c r="D67" i="39"/>
  <c r="D68" i="39"/>
  <c r="D70" i="39"/>
  <c r="D73" i="39"/>
  <c r="D100" i="39" s="1"/>
  <c r="D74" i="39"/>
  <c r="D104" i="39" s="1"/>
  <c r="D75" i="39"/>
  <c r="D106" i="39" s="1"/>
  <c r="D76" i="39"/>
  <c r="D79" i="39"/>
  <c r="D81" i="39"/>
  <c r="D84" i="39"/>
  <c r="D86" i="39"/>
  <c r="D87" i="39"/>
  <c r="B8" i="39"/>
  <c r="B75" i="41"/>
  <c r="D75" i="41" s="1"/>
  <c r="B18" i="39"/>
  <c r="B9" i="41"/>
  <c r="D9" i="41" s="1"/>
  <c r="B6" i="41"/>
  <c r="D6" i="41" s="1"/>
  <c r="B41" i="42"/>
  <c r="B43" i="42"/>
  <c r="H43" i="42" s="1"/>
  <c r="B34" i="42"/>
  <c r="C33" i="42"/>
  <c r="F37" i="42"/>
  <c r="F44" i="42" s="1"/>
  <c r="B42" i="42"/>
  <c r="B42" i="41"/>
  <c r="D42" i="41" s="1"/>
  <c r="B87" i="41"/>
  <c r="D87" i="41" s="1"/>
  <c r="B61" i="41"/>
  <c r="B66" i="41"/>
  <c r="B30" i="42"/>
  <c r="H30" i="42" s="1"/>
  <c r="B40" i="42"/>
  <c r="H40" i="42" s="1"/>
  <c r="B39" i="42"/>
  <c r="H39" i="42" s="1"/>
  <c r="B29" i="42"/>
  <c r="H42" i="42"/>
  <c r="H41" i="42"/>
  <c r="H34" i="42"/>
  <c r="H33" i="42"/>
  <c r="H32" i="42"/>
  <c r="H31" i="42"/>
  <c r="H29" i="42"/>
  <c r="H28" i="42"/>
  <c r="B69" i="41"/>
  <c r="B55" i="41"/>
  <c r="B10" i="41"/>
  <c r="D10" i="41" s="1"/>
  <c r="B8" i="41"/>
  <c r="D8" i="41" s="1"/>
  <c r="B7" i="41"/>
  <c r="D7" i="41" s="1"/>
  <c r="B50" i="40"/>
  <c r="D50" i="40" s="1"/>
  <c r="B45" i="40"/>
  <c r="D45" i="40" s="1"/>
  <c r="B40" i="40"/>
  <c r="D40" i="40" s="1"/>
  <c r="B36" i="40"/>
  <c r="D36" i="40" s="1"/>
  <c r="B31" i="40"/>
  <c r="D31" i="40" s="1"/>
  <c r="B29" i="40"/>
  <c r="D29" i="40" s="1"/>
  <c r="B26" i="40"/>
  <c r="D26" i="40" s="1"/>
  <c r="B17" i="40"/>
  <c r="D17" i="40" s="1"/>
  <c r="B15" i="40"/>
  <c r="D15" i="40" s="1"/>
  <c r="B11" i="40"/>
  <c r="D11" i="40" s="1"/>
  <c r="B9" i="40"/>
  <c r="D9" i="40" s="1"/>
  <c r="D69" i="41"/>
  <c r="B25" i="41"/>
  <c r="B21" i="40"/>
  <c r="D21" i="40" s="1"/>
  <c r="G44" i="42"/>
  <c r="B10" i="39"/>
  <c r="D10" i="39" s="1"/>
  <c r="B85" i="39"/>
  <c r="B80" i="39"/>
  <c r="D80" i="39" s="1"/>
  <c r="B78" i="39"/>
  <c r="B72" i="39"/>
  <c r="B96" i="39" s="1"/>
  <c r="B69" i="39"/>
  <c r="B64" i="39"/>
  <c r="B59" i="39"/>
  <c r="D59" i="39" s="1"/>
  <c r="B42" i="39"/>
  <c r="B41" i="39" s="1"/>
  <c r="B38" i="39"/>
  <c r="D38" i="39" s="1"/>
  <c r="B32" i="39"/>
  <c r="D32" i="39" s="1"/>
  <c r="B30" i="39"/>
  <c r="D30" i="39" s="1"/>
  <c r="B23" i="39"/>
  <c r="D23" i="39" s="1"/>
  <c r="B20" i="39"/>
  <c r="D20" i="39" s="1"/>
  <c r="B14" i="39"/>
  <c r="B7" i="39"/>
  <c r="D7" i="39" s="1"/>
  <c r="G35" i="42"/>
  <c r="G45" i="42"/>
  <c r="D61" i="41" l="1"/>
  <c r="B71" i="39"/>
  <c r="D71" i="39" s="1"/>
  <c r="B37" i="39"/>
  <c r="D37" i="39" s="1"/>
  <c r="D8" i="39"/>
  <c r="B112" i="39"/>
  <c r="E27" i="42"/>
  <c r="B8" i="40"/>
  <c r="D8" i="40" s="1"/>
  <c r="B35" i="40"/>
  <c r="D35" i="40" s="1"/>
  <c r="B20" i="40"/>
  <c r="D20" i="40" s="1"/>
  <c r="B44" i="40"/>
  <c r="D44" i="40" s="1"/>
  <c r="B38" i="41"/>
  <c r="D38" i="41" s="1"/>
  <c r="D25" i="41"/>
  <c r="C4" i="41"/>
  <c r="E76" i="42" s="1"/>
  <c r="E83" i="42" s="1"/>
  <c r="B5" i="41"/>
  <c r="B69" i="42"/>
  <c r="H69" i="42" s="1"/>
  <c r="D55" i="41"/>
  <c r="D66" i="41"/>
  <c r="B82" i="41"/>
  <c r="D82" i="41" s="1"/>
  <c r="C36" i="41"/>
  <c r="B77" i="39"/>
  <c r="D77" i="39" s="1"/>
  <c r="B6" i="39"/>
  <c r="D64" i="39"/>
  <c r="B29" i="39"/>
  <c r="B99" i="39"/>
  <c r="B111" i="39" s="1"/>
  <c r="B38" i="42"/>
  <c r="H38" i="42" s="1"/>
  <c r="D41" i="39"/>
  <c r="D72" i="39"/>
  <c r="D96" i="39" s="1"/>
  <c r="D42" i="39"/>
  <c r="D18" i="39"/>
  <c r="D99" i="39" s="1"/>
  <c r="B17" i="39"/>
  <c r="B13" i="39" s="1"/>
  <c r="B58" i="39"/>
  <c r="D58" i="39" s="1"/>
  <c r="D78" i="39"/>
  <c r="D112" i="39" s="1"/>
  <c r="D69" i="39"/>
  <c r="B63" i="39"/>
  <c r="D63" i="39" s="1"/>
  <c r="D85" i="39"/>
  <c r="D14" i="39"/>
  <c r="B35" i="39"/>
  <c r="D35" i="39" s="1"/>
  <c r="D102" i="39"/>
  <c r="D93" i="39"/>
  <c r="D98" i="39"/>
  <c r="C27" i="42"/>
  <c r="J45" i="48" l="1"/>
  <c r="K45" i="48"/>
  <c r="J15" i="48"/>
  <c r="L7" i="48"/>
  <c r="J10" i="48"/>
  <c r="D27" i="42"/>
  <c r="B6" i="40"/>
  <c r="B11" i="65" s="1"/>
  <c r="B36" i="41"/>
  <c r="B4" i="41"/>
  <c r="E37" i="42" s="1"/>
  <c r="E44" i="42" s="1"/>
  <c r="C35" i="41"/>
  <c r="D76" i="42" s="1"/>
  <c r="D5" i="41"/>
  <c r="D36" i="41"/>
  <c r="D111" i="39"/>
  <c r="D113" i="39" s="1"/>
  <c r="D6" i="39"/>
  <c r="B113" i="39"/>
  <c r="D29" i="39"/>
  <c r="D13" i="39"/>
  <c r="B88" i="39"/>
  <c r="D17" i="39"/>
  <c r="B83" i="42"/>
  <c r="H77" i="42"/>
  <c r="C11" i="65" l="1"/>
  <c r="E11" i="65"/>
  <c r="B15" i="65"/>
  <c r="F11" i="64"/>
  <c r="K15" i="48"/>
  <c r="K7" i="48"/>
  <c r="K10" i="48" s="1"/>
  <c r="L45" i="48"/>
  <c r="L10" i="48"/>
  <c r="L15" i="48"/>
  <c r="D4" i="41"/>
  <c r="D6" i="40"/>
  <c r="C76" i="42"/>
  <c r="C83" i="42" s="1"/>
  <c r="B35" i="41"/>
  <c r="B97" i="41" s="1"/>
  <c r="C97" i="41"/>
  <c r="D97" i="41" s="1"/>
  <c r="D83" i="42"/>
  <c r="D88" i="39"/>
  <c r="B37" i="42"/>
  <c r="B114" i="39"/>
  <c r="B27" i="42"/>
  <c r="H27" i="42" s="1"/>
  <c r="C15" i="65" l="1"/>
  <c r="E15" i="65" s="1"/>
  <c r="B10" i="65"/>
  <c r="I11" i="64"/>
  <c r="F15" i="64"/>
  <c r="D37" i="42"/>
  <c r="D44" i="42" s="1"/>
  <c r="D35" i="41"/>
  <c r="H76" i="42"/>
  <c r="H83" i="42"/>
  <c r="B44" i="42"/>
  <c r="C10" i="65" l="1"/>
  <c r="E10" i="65" s="1"/>
  <c r="F10" i="64"/>
  <c r="I15" i="64"/>
  <c r="C37" i="42"/>
  <c r="I10" i="64" l="1"/>
  <c r="C44" i="42"/>
  <c r="H44" i="42" s="1"/>
  <c r="H37" i="42"/>
  <c r="B7" i="42" l="1"/>
  <c r="B11" i="42"/>
  <c r="B3" i="42"/>
  <c r="C10" i="42"/>
  <c r="B17" i="42"/>
  <c r="B12" i="42"/>
  <c r="B14" i="42"/>
  <c r="B10" i="42"/>
  <c r="C15" i="42"/>
  <c r="C8" i="42"/>
  <c r="C9" i="42"/>
  <c r="B13" i="42"/>
  <c r="B9" i="42"/>
  <c r="C17" i="42"/>
  <c r="B15" i="42"/>
  <c r="B18" i="42"/>
  <c r="B6" i="42"/>
  <c r="C4" i="42"/>
  <c r="B8" i="42"/>
  <c r="B5" i="42"/>
  <c r="B4" i="42"/>
  <c r="B16" i="42"/>
  <c r="C3" i="42"/>
  <c r="C11" i="42"/>
  <c r="C16" i="42"/>
  <c r="C6" i="42"/>
  <c r="C7" i="42"/>
  <c r="C18" i="42"/>
  <c r="C14" i="42"/>
  <c r="C13" i="42"/>
  <c r="C5" i="42"/>
  <c r="C12" i="42"/>
  <c r="F65" i="42"/>
  <c r="F74" i="42" s="1"/>
  <c r="F84" i="42" s="1"/>
  <c r="D65" i="42"/>
  <c r="E65" i="42"/>
  <c r="B2" i="42" l="1"/>
  <c r="B19" i="42" s="1"/>
  <c r="B20" i="42" s="1"/>
  <c r="J4" i="42"/>
  <c r="J16" i="42"/>
  <c r="C2" i="42"/>
  <c r="J5" i="42"/>
  <c r="J7" i="42"/>
  <c r="J6" i="42"/>
  <c r="J12" i="42"/>
  <c r="J11" i="42"/>
  <c r="J17" i="42"/>
  <c r="D19" i="42"/>
  <c r="J14" i="42"/>
  <c r="J18" i="42"/>
  <c r="J8" i="42"/>
  <c r="J15" i="42"/>
  <c r="J9" i="42"/>
  <c r="J13" i="42"/>
  <c r="G19" i="42"/>
  <c r="I19" i="42"/>
  <c r="J10" i="42"/>
  <c r="H19" i="42"/>
  <c r="J3" i="42"/>
  <c r="E19" i="42"/>
  <c r="C26" i="42"/>
  <c r="C35" i="42" s="1"/>
  <c r="C45" i="42" s="1"/>
  <c r="F26" i="42"/>
  <c r="F35" i="42" s="1"/>
  <c r="F45" i="42" s="1"/>
  <c r="D26" i="42"/>
  <c r="D35" i="42" s="1"/>
  <c r="D45" i="42" s="1"/>
  <c r="E26" i="42"/>
  <c r="E35" i="42" s="1"/>
  <c r="E45" i="42" s="1"/>
  <c r="B26" i="42"/>
  <c r="C65" i="42"/>
  <c r="B65" i="42"/>
  <c r="C19" i="42" l="1"/>
  <c r="C20" i="42" s="1"/>
  <c r="F19" i="42"/>
  <c r="J2" i="42"/>
  <c r="J19" i="42" s="1"/>
  <c r="J20" i="42" s="1"/>
  <c r="H65" i="42"/>
  <c r="B35" i="42"/>
  <c r="B45" i="42" s="1"/>
  <c r="H26" i="42"/>
  <c r="H35" i="42" s="1"/>
  <c r="H45" i="42" l="1"/>
  <c r="I35" i="42" l="1"/>
  <c r="I44" i="42" l="1"/>
  <c r="I45" i="42" s="1"/>
  <c r="B74" i="42" l="1"/>
  <c r="B84" i="42" s="1"/>
  <c r="C74" i="42"/>
  <c r="C84" i="42" s="1"/>
  <c r="E74" i="42"/>
  <c r="E84" i="42" s="1"/>
  <c r="D74" i="42"/>
  <c r="D84" i="42" s="1"/>
  <c r="H66" i="42" l="1"/>
  <c r="H74" i="42" s="1"/>
  <c r="H84" i="4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Maarja Valler</author>
  </authors>
  <commentList>
    <comment ref="F3" authorId="0" shapeId="0" xr:uid="{4CB66D52-14FA-4931-ABC6-340838EE63B5}">
      <text>
        <r>
          <rPr>
            <sz val="9"/>
            <color indexed="81"/>
            <rFont val="Tahoma"/>
            <family val="2"/>
            <charset val="186"/>
          </rPr>
          <t>Nt 30.06.2021</t>
        </r>
      </text>
    </comment>
    <comment ref="G3" authorId="0" shapeId="0" xr:uid="{1831961C-975C-4EA4-96E1-D1529E07D7ED}">
      <text>
        <r>
          <rPr>
            <sz val="9"/>
            <color indexed="81"/>
            <rFont val="Tahoma"/>
            <family val="2"/>
            <charset val="186"/>
          </rPr>
          <t xml:space="preserve">Kui alaline kulude vähenemine, siis lõpu kuupäeva ei tule märkida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Robert Kriesenthal</author>
  </authors>
  <commentList>
    <comment ref="H26" authorId="0" shapeId="0" xr:uid="{9523C220-0814-429D-A764-350EB813F486}">
      <text>
        <r>
          <rPr>
            <b/>
            <sz val="9"/>
            <color indexed="81"/>
            <rFont val="Tahoma"/>
            <family val="2"/>
            <charset val="186"/>
          </rPr>
          <t>Robert Kriesenthal:</t>
        </r>
        <r>
          <rPr>
            <sz val="9"/>
            <color indexed="81"/>
            <rFont val="Tahoma"/>
            <family val="2"/>
            <charset val="186"/>
          </rPr>
          <t xml:space="preserve">
VÕS 3 hooajatöötaja kohta </t>
        </r>
      </text>
    </comment>
    <comment ref="I26" authorId="0" shapeId="0" xr:uid="{CFE54734-D8BF-48CF-B21F-529A066EFEDF}">
      <text>
        <r>
          <rPr>
            <b/>
            <sz val="9"/>
            <color indexed="81"/>
            <rFont val="Tahoma"/>
            <family val="2"/>
            <charset val="186"/>
          </rPr>
          <t>Robert Kriesenthal:</t>
        </r>
        <r>
          <rPr>
            <sz val="9"/>
            <color indexed="81"/>
            <rFont val="Tahoma"/>
            <family val="2"/>
            <charset val="186"/>
          </rPr>
          <t xml:space="preserve">
VÕS alampalga tõus</t>
        </r>
      </text>
    </comment>
  </commentList>
</comments>
</file>

<file path=xl/sharedStrings.xml><?xml version="1.0" encoding="utf-8"?>
<sst xmlns="http://schemas.openxmlformats.org/spreadsheetml/2006/main" count="1142" uniqueCount="623">
  <si>
    <t>toetused riigilt ja muudelt institutsioonidelt</t>
  </si>
  <si>
    <t>TOETUSED</t>
  </si>
  <si>
    <t>investeeringuteks</t>
  </si>
  <si>
    <t>Välisrahastus kokku</t>
  </si>
  <si>
    <t>Toetused kokku</t>
  </si>
  <si>
    <r>
      <t xml:space="preserve">sh </t>
    </r>
    <r>
      <rPr>
        <u/>
        <sz val="10"/>
        <rFont val="Arial"/>
        <family val="2"/>
        <charset val="186"/>
      </rPr>
      <t>tegevuskuludeks</t>
    </r>
  </si>
  <si>
    <t>Sunniraha</t>
  </si>
  <si>
    <t>Müüdud vara jääkmaksumus</t>
  </si>
  <si>
    <t>LE</t>
  </si>
  <si>
    <t>RE</t>
  </si>
  <si>
    <t>Tulud majandustegevusest</t>
  </si>
  <si>
    <t>Võlalt arvestatud intressitulu</t>
  </si>
  <si>
    <t>KOKKU</t>
  </si>
  <si>
    <t>€</t>
  </si>
  <si>
    <t>Riiklikud maksud</t>
  </si>
  <si>
    <t>Kohalikud maksud</t>
  </si>
  <si>
    <t>Lõivud</t>
  </si>
  <si>
    <t>Muud tulud</t>
  </si>
  <si>
    <t>Finantstulu</t>
  </si>
  <si>
    <t>Vara müügi kulud</t>
  </si>
  <si>
    <t>Muud tulud varalt</t>
  </si>
  <si>
    <t>Dividendid</t>
  </si>
  <si>
    <t>Toetused riigilt ja muudelt institutsioonidelt</t>
  </si>
  <si>
    <t>Laenude võtmine</t>
  </si>
  <si>
    <t>Linnakassa</t>
  </si>
  <si>
    <t>Üksikisiku tulumaks</t>
  </si>
  <si>
    <t>Maamaks</t>
  </si>
  <si>
    <t>Reklaamimaks</t>
  </si>
  <si>
    <t>Parkimistasu</t>
  </si>
  <si>
    <t>Trahvid</t>
  </si>
  <si>
    <t>Tulu finantsvara investeerimisest</t>
  </si>
  <si>
    <t>Kasum vara müügist</t>
  </si>
  <si>
    <t>välisrahastus</t>
  </si>
  <si>
    <t>LINNAKASSA TULUD</t>
  </si>
  <si>
    <t>Transpordiamet</t>
  </si>
  <si>
    <t>Linnaplaneerimise Amet</t>
  </si>
  <si>
    <t>Hoonestusõiguse tasu</t>
  </si>
  <si>
    <t>Linnavaraamet</t>
  </si>
  <si>
    <t>Kasutusõiguse tasu</t>
  </si>
  <si>
    <t>Munitsipaalpolitsei Amet</t>
  </si>
  <si>
    <t>Tulu vara müügist</t>
  </si>
  <si>
    <t>Võlalt arvestatud tulu</t>
  </si>
  <si>
    <t xml:space="preserve">KULUDE EELARVE </t>
  </si>
  <si>
    <t xml:space="preserve">Katteallikad </t>
  </si>
  <si>
    <t>sh omatulud</t>
  </si>
  <si>
    <t>linnakassa</t>
  </si>
  <si>
    <t>sellest töötasu</t>
  </si>
  <si>
    <t>Haridusameti haldusala</t>
  </si>
  <si>
    <t>VR</t>
  </si>
  <si>
    <t>OMATULUD</t>
  </si>
  <si>
    <t>Kokku</t>
  </si>
  <si>
    <t>Üür ja rent</t>
  </si>
  <si>
    <t>Muu toodete ja teenuste müük</t>
  </si>
  <si>
    <t>Tulud tugiteenustest</t>
  </si>
  <si>
    <t xml:space="preserve">Tulud haridusalasest tegevusest </t>
  </si>
  <si>
    <t>Tulud kultuuri- ja kunstialasest tegevusest</t>
  </si>
  <si>
    <t>Tulud spordi- ja puhkealasest tegevusest</t>
  </si>
  <si>
    <t>Eespool nimetamata muud tulud</t>
  </si>
  <si>
    <t>Õiguste müük</t>
  </si>
  <si>
    <t>Elamu- ja kommunaaltegevuse tulud</t>
  </si>
  <si>
    <t>Tulud muudelt majandusaladelt</t>
  </si>
  <si>
    <t>Tulud sotsiaalabialasest tegevusest</t>
  </si>
  <si>
    <t>Tulud tervishoiualasest tegevusest</t>
  </si>
  <si>
    <t>Tulud transporditeenustest</t>
  </si>
  <si>
    <t>Tulu keskkonnaalasest tegevusest</t>
  </si>
  <si>
    <t>Teede ja tänavate sulgemise maks</t>
  </si>
  <si>
    <t>Loodusvarade kasutusõiguse tasu</t>
  </si>
  <si>
    <t>SE</t>
  </si>
  <si>
    <t>Kasum/kahjum varude müügist</t>
  </si>
  <si>
    <t>sh teede ja tänavate korrashoid</t>
  </si>
  <si>
    <t>OT</t>
  </si>
  <si>
    <t>äriruumide üüritulu</t>
  </si>
  <si>
    <t>kommunaalteenused</t>
  </si>
  <si>
    <t>muud eespoolnimetamata tulud majandustegevusest</t>
  </si>
  <si>
    <t>teenused</t>
  </si>
  <si>
    <t>piletitulu</t>
  </si>
  <si>
    <t>kultuuriasutuse ruumide kasutamine üritusteks</t>
  </si>
  <si>
    <t>tulu parkimisest</t>
  </si>
  <si>
    <t>reklaamitulu</t>
  </si>
  <si>
    <t>Kulud kokku</t>
  </si>
  <si>
    <t xml:space="preserve">Linnakantselei </t>
  </si>
  <si>
    <t>Perekonnaseisuamet</t>
  </si>
  <si>
    <t>Toode:</t>
  </si>
  <si>
    <t>Muud eelarvepositsioonid</t>
  </si>
  <si>
    <t>Tootevaldkond: kultuur</t>
  </si>
  <si>
    <t>Sotsiaal- ja Tervishoiuameti haldusala</t>
  </si>
  <si>
    <t>Tootevaldkond: heakord</t>
  </si>
  <si>
    <t>Tootegrupp: haljastus</t>
  </si>
  <si>
    <t>Muud heakorrakulud</t>
  </si>
  <si>
    <t>Haabersti Linnaosa Valitsuse haldusala</t>
  </si>
  <si>
    <t>Kristiine Linnaosa Valitsuse haldusala</t>
  </si>
  <si>
    <t>Lasnamäe Linnaosa Valitsuse haldusala</t>
  </si>
  <si>
    <t>Mustamäe Linnaosa Valitsuse haldusala</t>
  </si>
  <si>
    <t>Nõmme Linnaosa Valitsuse haldusala</t>
  </si>
  <si>
    <t>Pirita Linnaosa Valitsuse haldusala</t>
  </si>
  <si>
    <t>Põhja-Tallinna Valitsuse haldusala</t>
  </si>
  <si>
    <t>kultuuriasutuse muu teenus</t>
  </si>
  <si>
    <t>muu vara üür ja rent</t>
  </si>
  <si>
    <t>Tallinna Keskraamatukogule teavikute soetamine</t>
  </si>
  <si>
    <t>välisrahastuse arvelt</t>
  </si>
  <si>
    <t>veoseloa tasu</t>
  </si>
  <si>
    <t>kindlustushüvitised</t>
  </si>
  <si>
    <t>haljastusteenused</t>
  </si>
  <si>
    <t>kalmistuteenused</t>
  </si>
  <si>
    <t>väikeloomade krematooriumiteenus</t>
  </si>
  <si>
    <t>muud botaanikaaia tasulised teenused</t>
  </si>
  <si>
    <t>looduskooli tasu</t>
  </si>
  <si>
    <t>Tootevaldkond: teed ja tänavad*</t>
  </si>
  <si>
    <t>Tootegrupp: teetööd</t>
  </si>
  <si>
    <t>Teerajatiste korrashoid</t>
  </si>
  <si>
    <t>Jalakäijate tunnelite hooldus</t>
  </si>
  <si>
    <t>Tootegrupp: tänavavalgustus</t>
  </si>
  <si>
    <t>* Eelarve täitmisel on linnavalitsusel õigus muuta summade jaotust tootevaldkonna üldsumma piires.</t>
  </si>
  <si>
    <t>Vesi ja kanalisatsioon*</t>
  </si>
  <si>
    <t>tulekustutusvee tasud ja tuletõrjehüdrantide hoolduskulud</t>
  </si>
  <si>
    <t>Tallinna ühisveevärgi ja -kanalisatsiooni arendamise kava</t>
  </si>
  <si>
    <t>toetus Tallinna Vee-ettevõtjate Järelevalve SA-le</t>
  </si>
  <si>
    <t>* Eelarve täitmisel on linnavalitsusel õigus muuta summade jaotust eelarvepositsiooni üldsumma piires.</t>
  </si>
  <si>
    <t>Teeregister</t>
  </si>
  <si>
    <t>jalgrattaparklad</t>
  </si>
  <si>
    <t>Haljastute hooldus</t>
  </si>
  <si>
    <t>Haljastute hooldusremont</t>
  </si>
  <si>
    <t>Tootegrupp: kalmistud</t>
  </si>
  <si>
    <t>Tootegrupp: loomakaitse</t>
  </si>
  <si>
    <t>Tootevaldkond: muud kommunaalkulud</t>
  </si>
  <si>
    <t>Tootegrupp: spetsiifilised matuseteenused</t>
  </si>
  <si>
    <t>Keskkonnaprogrammid (ü)</t>
  </si>
  <si>
    <t>lastemänguväljakute hooldus</t>
  </si>
  <si>
    <t>heakorrakuu</t>
  </si>
  <si>
    <t>grafiti eemaldamine</t>
  </si>
  <si>
    <t>Õppekava toetav loodusõpe Tallinna Botaanikaaias</t>
  </si>
  <si>
    <t>Tallinna Kesklinna Valitsuse haldusala</t>
  </si>
  <si>
    <t>peale selle amortisatsioon</t>
  </si>
  <si>
    <t>Säästlike ja kliimakindlate linna sademeveesüsteemide arendamine (LIFE UrbanStorm)</t>
  </si>
  <si>
    <t>Erivajadustega inimeste eluaseme füüsiline kohandamine</t>
  </si>
  <si>
    <t>CoastNet LIFE - rannikuelupaikade taastamine</t>
  </si>
  <si>
    <t>Tallinna Linnateatri arendusprojekt</t>
  </si>
  <si>
    <t>Heakord</t>
  </si>
  <si>
    <t>Teed ja tänavad</t>
  </si>
  <si>
    <t>Vana-Kalamaja tänava rekonstrueerimine</t>
  </si>
  <si>
    <t>Supergraafilised seinapildid korterelamutele (ü)</t>
  </si>
  <si>
    <t>Kulud</t>
  </si>
  <si>
    <t>Investeeringud</t>
  </si>
  <si>
    <t>Kontsessioon</t>
  </si>
  <si>
    <t>LK tulud</t>
  </si>
  <si>
    <t>jääkväärtus</t>
  </si>
  <si>
    <t>Nõude suurenemine</t>
  </si>
  <si>
    <t>Kiirabi parkla laenu katteks - nõude vähenemine</t>
  </si>
  <si>
    <t>Kohustuse kasv</t>
  </si>
  <si>
    <t>Keskkonna- ja Kommunaalameti haldusala</t>
  </si>
  <si>
    <t>Kasum / kahjum kauba müügist</t>
  </si>
  <si>
    <t>Teerajatiste puhastamine (a)</t>
  </si>
  <si>
    <t>Keskkonna- ja Kommunaalamet</t>
  </si>
  <si>
    <t>Linnapõllumajandus (ü)</t>
  </si>
  <si>
    <t>Muud heakorrakulud*</t>
  </si>
  <si>
    <t>ajutised välikäimlad</t>
  </si>
  <si>
    <t>Laenude andmine</t>
  </si>
  <si>
    <t>sellest talvevalgustus</t>
  </si>
  <si>
    <t>koolieelsete lasteasutuste õpetajate tööjõukulude toetus</t>
  </si>
  <si>
    <t>huvihariduse ja -tegevuse toetus</t>
  </si>
  <si>
    <t>rahvastikutoimingute kulude hüvitis</t>
  </si>
  <si>
    <t>sellest üldhariduskoolide pidamiseks antav toetus</t>
  </si>
  <si>
    <t>Laenude tagastamine</t>
  </si>
  <si>
    <t>Kiirabi autode liisingu katteks - nõude vähenemine 1</t>
  </si>
  <si>
    <t>Kiirabi autode liisingu katteks - nõude vähenemine 2</t>
  </si>
  <si>
    <t>Hoiuste vähenemine</t>
  </si>
  <si>
    <t>Laenude tagastused (ITK)</t>
  </si>
  <si>
    <t>Liisingu tagastus (kiirabi)</t>
  </si>
  <si>
    <t>jaotamata</t>
  </si>
  <si>
    <t>CENTRINNO - Vanade tööstusalade muutmine uuteks loovklastriteks ja kogukonnakeskusteks</t>
  </si>
  <si>
    <t>Rohelinnad - GoGreenRoutes</t>
  </si>
  <si>
    <t>UserCentriCities (UCC) - Kasutajakeskne teenusedisain linnades</t>
  </si>
  <si>
    <t>Alaealiste erikohtlemise süsteemi loomine</t>
  </si>
  <si>
    <t>CitySCAPE - linnasisene küberturvaline multimodaalne transpordi ökosüsteem</t>
  </si>
  <si>
    <t>HA</t>
  </si>
  <si>
    <t>LVA</t>
  </si>
  <si>
    <t>KKA</t>
  </si>
  <si>
    <t>LPA</t>
  </si>
  <si>
    <t>SNA</t>
  </si>
  <si>
    <t>STA</t>
  </si>
  <si>
    <t>TA</t>
  </si>
  <si>
    <t>SK</t>
  </si>
  <si>
    <t>LVA/HA</t>
  </si>
  <si>
    <r>
      <t>Tootegrupp: loomaaed</t>
    </r>
    <r>
      <rPr>
        <sz val="8"/>
        <rFont val="Arial"/>
        <family val="2"/>
        <charset val="186"/>
      </rPr>
      <t xml:space="preserve"> (Tallinna Loomaaed)</t>
    </r>
  </si>
  <si>
    <r>
      <t>Tootegrupp: botaanikaaed</t>
    </r>
    <r>
      <rPr>
        <sz val="8"/>
        <rFont val="Arial"/>
        <family val="2"/>
        <charset val="186"/>
      </rPr>
      <t xml:space="preserve"> (Tallinna Botaanikaaed)</t>
    </r>
  </si>
  <si>
    <r>
      <t xml:space="preserve">sh </t>
    </r>
    <r>
      <rPr>
        <sz val="8"/>
        <rFont val="Arial"/>
        <family val="2"/>
        <charset val="186"/>
      </rPr>
      <t>sademevee puhastus (a)</t>
    </r>
  </si>
  <si>
    <r>
      <t>sellest</t>
    </r>
    <r>
      <rPr>
        <sz val="8"/>
        <rFont val="Arial"/>
        <family val="2"/>
        <charset val="186"/>
      </rPr>
      <t xml:space="preserve"> koerte jalutusväljakute ja ujutamiskohtade hooldus</t>
    </r>
  </si>
  <si>
    <t>Kultuuri- ja Spordiameti haldusala</t>
  </si>
  <si>
    <t xml:space="preserve">Strateegiakeskuse haldusala </t>
  </si>
  <si>
    <t>Kultuuri- ja Spordiamet</t>
  </si>
  <si>
    <t>Linnakantselei haldusala</t>
  </si>
  <si>
    <t>Eelarvepositsioonid:</t>
  </si>
  <si>
    <t>Eelarvepositsioon:</t>
  </si>
  <si>
    <t>Ohtlike mänguväljakuelementide teisaldamine ja utiliseerimine</t>
  </si>
  <si>
    <t>Strateegiakeskus</t>
  </si>
  <si>
    <t>Intressid antud laenudelt</t>
  </si>
  <si>
    <t>10. Keskkonna- ja Kommunaalameti haldusala</t>
  </si>
  <si>
    <t>10.1. Keskkonna- ja Kommunaalamet</t>
  </si>
  <si>
    <t>10.2. Tallinna Loomaaed</t>
  </si>
  <si>
    <t>10.3. Tallinna Botaanikaaed</t>
  </si>
  <si>
    <t>10.4. Kadrioru Park</t>
  </si>
  <si>
    <t>KSA</t>
  </si>
  <si>
    <t>MAAS Tallinn - "Targa linna tippkeskus" Infovahetuse platvorm ühis- ja nõudepõhise transpordisüsteemi haldamiseks</t>
  </si>
  <si>
    <t>Tulu varude müügist</t>
  </si>
  <si>
    <t>Kestliku arengu eesmärkide elluviimine linnades – SDGs in cities“ (Global Goals for Cities)</t>
  </si>
  <si>
    <t>Tallinna-Helsingi digitaalne dünaamiline rohemudel - Green Twins (Rohelised kaksiklinnad)</t>
  </si>
  <si>
    <t>Hoone suutlikkuse audit reaalajas - DigiAudit</t>
  </si>
  <si>
    <t>Kesklinna Linnaosa Valitsuse haldusala</t>
  </si>
  <si>
    <t>tänavavalgustuse juhtimissüsteemi rent</t>
  </si>
  <si>
    <t>üldhariduskoolidele COVID-19 kriisi tõttu tekkinud õpilünkade tasandamiseks vajaliku lisaõppe tagamise toetus</t>
  </si>
  <si>
    <t>Jrk
nr</t>
  </si>
  <si>
    <t xml:space="preserve">Välisabi 
saaja
</t>
  </si>
  <si>
    <t>Tegevuskulud</t>
  </si>
  <si>
    <t>Tegevuskulud kokku</t>
  </si>
  <si>
    <t>puhastusteenused</t>
  </si>
  <si>
    <t>kultuuriranitsa toetus</t>
  </si>
  <si>
    <t>Tallinna Linnateatrile tegevuskuludeks</t>
  </si>
  <si>
    <t>muinsuskaitsealaste riiklike kohustuste täitmine</t>
  </si>
  <si>
    <t>Tallinn - Euroopa roheline pealinn</t>
  </si>
  <si>
    <t>Kliimamuutuste leevendamise viisid - KNOWING</t>
  </si>
  <si>
    <t>School Food for Change</t>
  </si>
  <si>
    <t xml:space="preserve">Mobiilsusteenuse (MAAS) rakendamine Eesti linnade ühis- ja eratranspordi ühendamiseks </t>
  </si>
  <si>
    <t>Ülemiste terminali ja Vanasadama vaheline trammitee</t>
  </si>
  <si>
    <r>
      <t>Annetused (</t>
    </r>
    <r>
      <rPr>
        <b/>
        <sz val="8"/>
        <rFont val="Arial"/>
        <family val="2"/>
        <charset val="186"/>
      </rPr>
      <t>Tallinna Lastekodu)</t>
    </r>
  </si>
  <si>
    <t>annetused</t>
  </si>
  <si>
    <t>Loomaaed</t>
  </si>
  <si>
    <t>Erakorraliste ilmastikuolude ja teede erakorralise puhastuse reserv</t>
  </si>
  <si>
    <t>Harju tänava, Tondiraba pargi, Mustamäe ja Nõmme teisaldatavad jääväljakud</t>
  </si>
  <si>
    <t>Jäätmejaamade ümberkujundamine ringmajanduskeskusteks korduskasutuse edendamiseks ja parandustöökodade loomiseks</t>
  </si>
  <si>
    <t>Viis sammast viimase MIILI logistika DECARBOniseerimiseks - DECARBOMILE</t>
  </si>
  <si>
    <t>PRECINCT - valmisolek kriitilise tähtsusega infrastruktuuri küber- ja füüsilisteks ohtudeks</t>
  </si>
  <si>
    <t>Lasnamäe rattatee ühendus kesklinnaga I ja II etapp</t>
  </si>
  <si>
    <t>Investeeringud kokku</t>
  </si>
  <si>
    <t>Euroopa kliimaneutraalsete linnade nutikad ühistranspordi algatused - SPINE</t>
  </si>
  <si>
    <t>kogu-maksumus</t>
  </si>
  <si>
    <t>Nimetus</t>
  </si>
  <si>
    <t>Eesmärk</t>
  </si>
  <si>
    <t>Algus</t>
  </si>
  <si>
    <t>Lõpp</t>
  </si>
  <si>
    <t xml:space="preserve">Välisabi vahendaja 
või andja </t>
  </si>
  <si>
    <t>katte-allikas</t>
  </si>
  <si>
    <t xml:space="preserve">Kogu-maksumus Tallinna linna jaoks
</t>
  </si>
  <si>
    <t>Joogiveekraanide rajamine Tallinnas</t>
  </si>
  <si>
    <t>Pelguaia ühisaia ehitus ja jätkutegevused</t>
  </si>
  <si>
    <t>Ohtlike ainete vähendamine ehituses, et kaitsta veekeskkonda, inimeste tervist ja saavutada säästvamad hooned (NonHazCity 3)</t>
  </si>
  <si>
    <t>hooldusreform (toetusfond)</t>
  </si>
  <si>
    <t>sellest Kadrioru Park*</t>
  </si>
  <si>
    <t>* Eelarve täitmisel on linnavalitsusel õigus muuta summade jaotust Kadrioru Pargile määratud kogusumma piires.</t>
  </si>
  <si>
    <r>
      <t>Kalmistuteenused</t>
    </r>
    <r>
      <rPr>
        <sz val="8"/>
        <rFont val="Arial"/>
        <family val="2"/>
        <charset val="186"/>
      </rPr>
      <t xml:space="preserve"> (Kadrioru Park)</t>
    </r>
    <r>
      <rPr>
        <sz val="10"/>
        <rFont val="Arial"/>
        <family val="2"/>
        <charset val="186"/>
      </rPr>
      <t>*</t>
    </r>
  </si>
  <si>
    <r>
      <t>Valgusfestivali korraldamine</t>
    </r>
    <r>
      <rPr>
        <sz val="8"/>
        <rFont val="Arial"/>
        <family val="2"/>
        <charset val="186"/>
      </rPr>
      <t xml:space="preserve"> (Kadrioru Park)</t>
    </r>
    <r>
      <rPr>
        <sz val="10"/>
        <rFont val="Arial"/>
        <family val="2"/>
        <charset val="186"/>
      </rPr>
      <t>*</t>
    </r>
  </si>
  <si>
    <t>Annetus</t>
  </si>
  <si>
    <t>Välisrahastusega projektid kokku</t>
  </si>
  <si>
    <t>* Kasutatud lühendid</t>
  </si>
  <si>
    <t>EL - Euroopa Liit</t>
  </si>
  <si>
    <t>ERF - Euroopa Regionaalarengu Fond</t>
  </si>
  <si>
    <t>HTM - Haridus- ja Teadusministeerium</t>
  </si>
  <si>
    <t>MKM - Majandus- ja Kommunikatsiooniministeerium</t>
  </si>
  <si>
    <t>RTK - Riigi Tugiteenuste Keskus</t>
  </si>
  <si>
    <t>EAS - ETTEVÕTLUSE JA INNOVATSIOONI SA</t>
  </si>
  <si>
    <t>KIK - Keskkonnainvesteeringute Keskus</t>
  </si>
  <si>
    <t>RRF - Taaste- ja vastupidavusrahastu</t>
  </si>
  <si>
    <t>SK - Strateegiakeskus</t>
  </si>
  <si>
    <t>HA - Haridusamet</t>
  </si>
  <si>
    <t>STA - Sotsiaal- ja Tervishoiuamet</t>
  </si>
  <si>
    <t>TA - Transpordiamet</t>
  </si>
  <si>
    <t>EMP - Euroopa Majanduspiirkond</t>
  </si>
  <si>
    <t>LVA - Linnavaraamet</t>
  </si>
  <si>
    <t>KKA - Keskkonna- ja Kommunaalamet</t>
  </si>
  <si>
    <t>Finantseerimine</t>
  </si>
  <si>
    <t>Välisabi 
saaja</t>
  </si>
  <si>
    <t>Katteallikas</t>
  </si>
  <si>
    <t>LE – linnaeelarve vahendite arvelt tehtavad kulutused, sisaldavad ka võetavat laenu</t>
  </si>
  <si>
    <t>RE – riigieelarve vahenditest tehtavad kulutused</t>
  </si>
  <si>
    <t>VR – välisrahastuse arvelt tehtavad kulutused</t>
  </si>
  <si>
    <t>Ringmajanduse väärtusahelate süsteemsed paikkondlikud laiendused - TREASoURcE</t>
  </si>
  <si>
    <t>Välisrahastusega projekt "Säästlike ja kliimakindlate linna sademeveesüsteemide arendamine (LIFE UrbanStorm)" (ü)</t>
  </si>
  <si>
    <t>Välisrahastusega projekt "CoastNet LIFE – rannikuelupaikade taastamine" (ü)</t>
  </si>
  <si>
    <t>VÄLISRAHASTUSEGA PROJEKTID</t>
  </si>
  <si>
    <t>Esialgne eelarve</t>
  </si>
  <si>
    <t>I lisaeelarve</t>
  </si>
  <si>
    <t>II lisaeelarve</t>
  </si>
  <si>
    <t>III lisaeelarve</t>
  </si>
  <si>
    <t>RR I</t>
  </si>
  <si>
    <t>RR II</t>
  </si>
  <si>
    <t>RR III</t>
  </si>
  <si>
    <t>Omatulude suurendus</t>
  </si>
  <si>
    <t>Täpsustatud eelarve</t>
  </si>
  <si>
    <t xml:space="preserve">Linnavolikogu Kantselei  </t>
  </si>
  <si>
    <t>Linnavaraamet1</t>
  </si>
  <si>
    <t>Transpordiamet1</t>
  </si>
  <si>
    <t>Keskkonna- ja Kommunaalameti haldusala1</t>
  </si>
  <si>
    <r>
      <t>Linnaplaneerimise Amet</t>
    </r>
    <r>
      <rPr>
        <sz val="10"/>
        <color theme="0"/>
        <rFont val="Arial"/>
        <family val="2"/>
        <charset val="186"/>
      </rPr>
      <t>1</t>
    </r>
  </si>
  <si>
    <r>
      <t>Munitsipaalpolitsei Amet</t>
    </r>
    <r>
      <rPr>
        <sz val="10"/>
        <color theme="0"/>
        <rFont val="Arial"/>
        <family val="2"/>
        <charset val="186"/>
      </rPr>
      <t>1</t>
    </r>
  </si>
  <si>
    <t>Ametiasutuste haldusalad kokku</t>
  </si>
  <si>
    <t>Tööjõukulude reservi jaotus</t>
  </si>
  <si>
    <t>KULTUUR</t>
  </si>
  <si>
    <t>KESKKONNAKAITSE</t>
  </si>
  <si>
    <t>HARIDUS</t>
  </si>
  <si>
    <t>HEAKORD</t>
  </si>
  <si>
    <t>TEED JA TÄNAVAD</t>
  </si>
  <si>
    <t>MUUD KOMMUNAALKULUD</t>
  </si>
  <si>
    <t>TEHNOVÕRGUD</t>
  </si>
  <si>
    <t>töötasu</t>
  </si>
  <si>
    <t>2022 täpsustatud eelarve</t>
  </si>
  <si>
    <t xml:space="preserve">Lühiselgitused </t>
  </si>
  <si>
    <t>VALDKOND</t>
  </si>
  <si>
    <t>Eelarvepositsioon</t>
  </si>
  <si>
    <t>%</t>
  </si>
  <si>
    <t>I LEA 2023</t>
  </si>
  <si>
    <t>KIN EA 2023</t>
  </si>
  <si>
    <t>toimetulekutoetuse maksmise hüvitis</t>
  </si>
  <si>
    <t>muud projektid (RR)</t>
  </si>
  <si>
    <t>Nõmme Linnaosa Valitsus</t>
  </si>
  <si>
    <t>Asendusistutustasud</t>
  </si>
  <si>
    <t>Saadud kindlustushüvitised</t>
  </si>
  <si>
    <t>Saadud kahjuhüvitised</t>
  </si>
  <si>
    <t>Leppetrahvid</t>
  </si>
  <si>
    <t>Muud erakorralised tulud</t>
  </si>
  <si>
    <t>Rail Balticu Ülemiste reisiterminali juurdepääsuteede rajamiseks vajalike kinnisasjade omandamine (koostöökokkulepe Majandus- ja Kommunikatsiooniministeeriumiga)</t>
  </si>
  <si>
    <t>Tallinna Kiirabile kahe elektrigeneraatori soetamine</t>
  </si>
  <si>
    <t>MUSTBE - piiriülene sademeveepuhastus linnapiirkondades</t>
  </si>
  <si>
    <t>Asendusistustused (ü)</t>
  </si>
  <si>
    <t>koolieelsete lasteasutuste Ukrainast saabunud sõjapõgenikest lastele hariduse tagamise võimaldamiseks</t>
  </si>
  <si>
    <t>üldhariduskoolidele Ukrainast saabunud sõjapõgenikest õpilaste hariduse tagamise võimaldamiseks</t>
  </si>
  <si>
    <r>
      <t>elutähtsa teenuseosutaja elektrienergia toimepidavuse tagamiseks (</t>
    </r>
    <r>
      <rPr>
        <sz val="8"/>
        <rFont val="Arial"/>
        <family val="2"/>
        <charset val="186"/>
      </rPr>
      <t>Tallinna Kiirabi)</t>
    </r>
  </si>
  <si>
    <r>
      <t xml:space="preserve">jäätmejaamade ümberkujundamine ringmajanduskeskusteks korduskasutuse edendamiseks ja parandustöökodade loomiseks </t>
    </r>
    <r>
      <rPr>
        <sz val="8"/>
        <rFont val="Arial"/>
        <family val="2"/>
        <charset val="186"/>
      </rPr>
      <t>(Strateegiakeskus)</t>
    </r>
  </si>
  <si>
    <r>
      <t xml:space="preserve">toetus KOV kriisivalmiduse suurendamiseks </t>
    </r>
    <r>
      <rPr>
        <sz val="8"/>
        <rFont val="Arial"/>
        <family val="2"/>
        <charset val="186"/>
      </rPr>
      <t>(Munitsipaalpolitsei Amet)</t>
    </r>
  </si>
  <si>
    <t>Kopli parandustöökoda: uute majandusmudelite ja ühiskondliku organiseerumise katselabor</t>
  </si>
  <si>
    <t>hoiuste suurendamiseks</t>
  </si>
  <si>
    <t>sh kõrgenenud kuludega toimetulemise toetus (toetusfond)
kulude hüvitamine</t>
  </si>
  <si>
    <t>Tallinn Card City Guide mobiilirakendus</t>
  </si>
  <si>
    <t>Baltiplast</t>
  </si>
  <si>
    <t>Läänemere Vesinikuorg</t>
  </si>
  <si>
    <t>Tehke rahu nähtavaks – Euroopa noored kui sotsiaalsete muutuste esindajad</t>
  </si>
  <si>
    <t>Ukraina sõjapõgenikest õpilaste toetamine ja võrdsete õppimisvõimaluste tagamine kutseõpingute jätkamisel</t>
  </si>
  <si>
    <t>VORM 1</t>
  </si>
  <si>
    <t>€ ilma komakohata</t>
  </si>
  <si>
    <t>Ameti või linnaosa valitsuse haldusala nimi:</t>
  </si>
  <si>
    <t>Põhitaotlus</t>
  </si>
  <si>
    <t>Lisataotlus</t>
  </si>
  <si>
    <t>Haldusala kokku</t>
  </si>
  <si>
    <t>Ameti-asutus (nimi)</t>
  </si>
  <si>
    <t>Hallatav asutus 1 (nimi)</t>
  </si>
  <si>
    <t>Hallatav asutus 2 (nimi)</t>
  </si>
  <si>
    <t>Hallatav asutus ... (nimi)</t>
  </si>
  <si>
    <t>Linnakassa tulud kokku</t>
  </si>
  <si>
    <t>Omatulud kokku</t>
  </si>
  <si>
    <t xml:space="preserve"> sh toetused riigilt tegevuskuludeks</t>
  </si>
  <si>
    <t>toetused riigilt investeeringuteks</t>
  </si>
  <si>
    <t>toetused riigilt finantseerimistehinguteks</t>
  </si>
  <si>
    <t>välisrahastus tegevuskuludeks</t>
  </si>
  <si>
    <t>välisrahastus investeeringuteks</t>
  </si>
  <si>
    <t xml:space="preserve"> sellest töötasu</t>
  </si>
  <si>
    <t>era- ja avaliku sektori koostööprojektidest tulenevad maksed</t>
  </si>
  <si>
    <t>Finantseerimistehingud kokku</t>
  </si>
  <si>
    <t>sellest era- ja avaliku sektori koostööprojektidest tulenevad maksed</t>
  </si>
  <si>
    <t>Amortisatsioon kokku</t>
  </si>
  <si>
    <t>Projekti kooskõlastused</t>
  </si>
  <si>
    <t>Linnavalitsuse liige:</t>
  </si>
  <si>
    <t>Ametiasutuse juht:</t>
  </si>
  <si>
    <t>Koostaja ees- ja perekonnanimi ning telefoninumber:</t>
  </si>
  <si>
    <t>Ametiasutuse haldusala 2024. aasta eelarve projekti koond asutuste lõikes</t>
  </si>
  <si>
    <t>2024 projekt</t>
  </si>
  <si>
    <t>2024/2023 muutus</t>
  </si>
  <si>
    <t>VORM 2</t>
  </si>
  <si>
    <t>2023 esialgne eelarve</t>
  </si>
  <si>
    <t>I lisaeelarve 2022</t>
  </si>
  <si>
    <t>I lisaeelarve 2023</t>
  </si>
  <si>
    <t>2023 täpsustatud eelarve</t>
  </si>
  <si>
    <t>VORM 3</t>
  </si>
  <si>
    <t>ÄRIRUUMIDE ÜÜRITULU</t>
  </si>
  <si>
    <t>VORM 4</t>
  </si>
  <si>
    <t>Ametiasutuse haldusala:</t>
  </si>
  <si>
    <t>Jrk. nr</t>
  </si>
  <si>
    <t>Üürilepingu sõlminud asutus</t>
  </si>
  <si>
    <t>Üüritulu saav asutus</t>
  </si>
  <si>
    <t>Äriruumi aadress</t>
  </si>
  <si>
    <t>Üürniku nimi</t>
  </si>
  <si>
    <r>
      <t>Üüritav pind m</t>
    </r>
    <r>
      <rPr>
        <vertAlign val="superscript"/>
        <sz val="11"/>
        <color indexed="8"/>
        <rFont val="Calibri"/>
        <family val="2"/>
        <charset val="186"/>
      </rPr>
      <t>2</t>
    </r>
  </si>
  <si>
    <r>
      <t>Lepingu periood</t>
    </r>
    <r>
      <rPr>
        <vertAlign val="superscript"/>
        <sz val="11"/>
        <color indexed="8"/>
        <rFont val="Calibri"/>
        <family val="2"/>
        <charset val="186"/>
      </rPr>
      <t>1</t>
    </r>
  </si>
  <si>
    <r>
      <t>Üüri summa €</t>
    </r>
    <r>
      <rPr>
        <vertAlign val="superscript"/>
        <sz val="11"/>
        <color indexed="8"/>
        <rFont val="Calibri"/>
        <family val="2"/>
        <charset val="186"/>
      </rPr>
      <t xml:space="preserve">
(käibemaksuta)</t>
    </r>
  </si>
  <si>
    <t>Üürimäära muutmise kuupäev</t>
  </si>
  <si>
    <t xml:space="preserve">Üüri muutumise alus
(nt THI)
</t>
  </si>
  <si>
    <t>Investeerimiskohustus</t>
  </si>
  <si>
    <t>Selgitused</t>
  </si>
  <si>
    <t>alguse kuupäev</t>
  </si>
  <si>
    <t>lõpu kuupäev</t>
  </si>
  <si>
    <t>summa €</t>
  </si>
  <si>
    <t>lõpptähtaeg (kuupäev)</t>
  </si>
  <si>
    <t>1.</t>
  </si>
  <si>
    <t>2.</t>
  </si>
  <si>
    <t>3.</t>
  </si>
  <si>
    <t>4.</t>
  </si>
  <si>
    <t>5.</t>
  </si>
  <si>
    <t>6.</t>
  </si>
  <si>
    <t>7.</t>
  </si>
  <si>
    <t>8.</t>
  </si>
  <si>
    <t>9.</t>
  </si>
  <si>
    <t>10.</t>
  </si>
  <si>
    <t>11.</t>
  </si>
  <si>
    <t>12.</t>
  </si>
  <si>
    <t>13.</t>
  </si>
  <si>
    <t>14.</t>
  </si>
  <si>
    <t>15.</t>
  </si>
  <si>
    <t>16.</t>
  </si>
  <si>
    <t>x</t>
  </si>
  <si>
    <t>Kui on tähtajatu üürileping, siis lõpukuupäeva mitte märkida.</t>
  </si>
  <si>
    <t>Vormil tuleb kajastada ka tühjad äriruumid.</t>
  </si>
  <si>
    <t>Kehtiv üürimäär seisuga 01.09.2023</t>
  </si>
  <si>
    <r>
      <t xml:space="preserve">2024 </t>
    </r>
    <r>
      <rPr>
        <vertAlign val="superscript"/>
        <sz val="11"/>
        <color indexed="8"/>
        <rFont val="Calibri"/>
        <family val="2"/>
        <charset val="186"/>
      </rPr>
      <t>2</t>
    </r>
  </si>
  <si>
    <t>2024. aasta koondsumma peab vastama asutuse 2024. aasta eelarve projektis esitatud äriruumide üüritulule.</t>
  </si>
  <si>
    <t>suure hooldus- ja abivajadusega lapsele abi osutamise toetus</t>
  </si>
  <si>
    <t>VORM 5</t>
  </si>
  <si>
    <t>2024. aasta tegevuskulude piirsummad ametiasutuste haldusalade lõikes</t>
  </si>
  <si>
    <t>Jrk.</t>
  </si>
  <si>
    <t>Ametiasutuse haldusala</t>
  </si>
  <si>
    <t>2024 piirsumma</t>
  </si>
  <si>
    <t>sellest</t>
  </si>
  <si>
    <t>nr.</t>
  </si>
  <si>
    <t>omatulude 
arvelt</t>
  </si>
  <si>
    <t>linnakassa arvelt</t>
  </si>
  <si>
    <t>toetuste arvelt</t>
  </si>
  <si>
    <t>2024. aasta tegevuskulude piirsummades sisalduvad kulud</t>
  </si>
  <si>
    <t>Summa ja selgitus</t>
  </si>
  <si>
    <t>7 187 237 € loomaaed (asutuse omatulud vähemalt 2 190 000 €);</t>
  </si>
  <si>
    <t>1 869 794 € botaanikaaed (asutuse omatulud vähemalt 326 000 €);</t>
  </si>
  <si>
    <t>45 343 830 € tootevaldkond "Teed ja tänavad", sellest 3 359 472 € linnaosade teerajatiste puhastamine, 2 063 518 €  Kadrioru Park (asutuse omatulud vähemalt 18 500 €);</t>
  </si>
  <si>
    <t>2 995 524 € tootegrupp: haljastus, sellest 100 000 € haljastute hooldusremont,  1 834 719 € Kadrioru Park (asutuse omatulud vähemalt 172 820 €);</t>
  </si>
  <si>
    <t>2 545 183 € kalmistuteenused (asutuse Kadrioru Park omatulud vähemalt 975 000 €);</t>
  </si>
  <si>
    <t>5 843 240 € vesi ja kanalisatsioon, (sh 5 185 000 € sademevee puhastus, 497 000 € tulekustutusvee tasud ja tuletõrjehüdrantide hoolduskulud, 161 240 € Tallinna ühisveevärgi ja -kanalisatsiooni arendamise kava);</t>
  </si>
  <si>
    <t>285 622 € valgusfestivali korraldamine;</t>
  </si>
  <si>
    <t>2 347 902 muud heakorrakulud, sellest 141 052 € koerte jalutusväljakute ja ujutamiskohtade hooldus, 743 350 € lastemänguväljakute hooldus, 571 900 € ajutised välikäimlad, 654 900 € Harju tänava, Tondiraba pargi, Mustamäe ja Nõmme teisaldatavad jääväljakud;</t>
  </si>
  <si>
    <t>50 000 € ohtlike mänguväljakuelementide teisaldamine ja utiliseerimine;</t>
  </si>
  <si>
    <t>2024. aastal lisanduvad kulud</t>
  </si>
  <si>
    <t>Jrk nr</t>
  </si>
  <si>
    <t>Valdkond</t>
  </si>
  <si>
    <t>Kulu sisu</t>
  </si>
  <si>
    <t>Kulud lisanduvad alates 
(kuu või kuupäev)</t>
  </si>
  <si>
    <r>
      <t xml:space="preserve">Lisanduv/suurenev </t>
    </r>
    <r>
      <rPr>
        <b/>
        <u/>
        <sz val="10"/>
        <rFont val="Calibri"/>
        <family val="2"/>
        <charset val="186"/>
        <scheme val="minor"/>
      </rPr>
      <t xml:space="preserve">linnakassa kulu </t>
    </r>
    <r>
      <rPr>
        <b/>
        <sz val="10"/>
        <rFont val="Calibri"/>
        <family val="2"/>
        <charset val="186"/>
        <scheme val="minor"/>
      </rPr>
      <t>kokku* 
€</t>
    </r>
  </si>
  <si>
    <t>Ajutised välikäimlad</t>
  </si>
  <si>
    <t>Hinnatõus 2023 (I LEA 2023)</t>
  </si>
  <si>
    <t>Teerajatiste puhastamine</t>
  </si>
  <si>
    <t>THI</t>
  </si>
  <si>
    <t>THI kasv 2023 (I LEA 2023)</t>
  </si>
  <si>
    <t>Magistraalteede THI suurenemine 5% aastas</t>
  </si>
  <si>
    <t>Keskkonna ja Kommunaalamet</t>
  </si>
  <si>
    <t xml:space="preserve">Linnaosade lepingute THI lisakulu. Lepingu kehtivuse vältel korrigeeritakse teenuse osutamise ühikuhindasid 1 kord aastas iga aasta jaanuaris, lähtuvalt eelneva kalendriaasta Eesti Statistikaameti poolt avalikustatava tarbijahinnaindeksi aastamuutusest. Kui tarbijahinnaindeks ei muutu või selle muutus on negatiivne, siis ühikuhindade korrigeerimist ei toimu. </t>
  </si>
  <si>
    <t>uute objektide lisandumine</t>
  </si>
  <si>
    <t>Rattateede uute objektide lisandumine</t>
  </si>
  <si>
    <t>Hinnanguline arvestus rattaraja 6790m2 lisandumisel, arvestatud on kui sajab 10cm lund jalgrattatee puhastus + lume väljavedu 3 kuud, kui sajab 30cm lund jalgrattatee puhastus + väljavedu 1 kuu, lisaks 2 kuud talvist jalgrattatee puhastust (ilma lume väljaveota) ja suvine rattaraja hooldus 1 kord kuus arvestatud kogu suvisele perioodile.</t>
  </si>
  <si>
    <t>Loomakaitse</t>
  </si>
  <si>
    <t>THI kuni  2,5% ja ravihindade tõus</t>
  </si>
  <si>
    <t xml:space="preserve">Hulkuvate loomade püüdmine, hoidmine ja hukkamine </t>
  </si>
  <si>
    <t>Koerte jalutusväljakute ja ujutamiskohtade hooldus</t>
  </si>
  <si>
    <t>Lisanduv uus koerte jalutusväljak</t>
  </si>
  <si>
    <t>2024. aastal lisandub koerte jalutusväljak ja ujutuskoht Piritale, Võsa tee 26 aadressile. Lisanduv hoolduse kulu aastas on 5000 eurot.</t>
  </si>
  <si>
    <t>THI ja hinnatõus</t>
  </si>
  <si>
    <t>Koerte jalutusväljakute hoolduse lepingu tagamiseks eraldatud summa ei kata sõlmitud lepingute maksumust, linnaosati on probleem erinev. Selleks et hinnatõusud katta, on vajalik tõsta aastal 2024 linnaosadele eraldatavat summat 21 500 euro võrra.</t>
  </si>
  <si>
    <t>Jääväljakud</t>
  </si>
  <si>
    <t>THI ja uus väljak</t>
  </si>
  <si>
    <t xml:space="preserve">Mustamäe ja Nõmme THI , mitte rohkem kui 5% aastas. Kesklinnas on kavas Harju tn asemel Vabaduse väljakule uue  liuvälja rajamine, eeldatav maksumus on 1 020 000 € aastas. </t>
  </si>
  <si>
    <t>Keskonna- ja Kommunaalamet</t>
  </si>
  <si>
    <t>Laste mänguväljakute hooldus</t>
  </si>
  <si>
    <t>Lisanduv väljak</t>
  </si>
  <si>
    <t>Lasnamäe- Ümera park , Põhja-Tallinnasse- Putukaväil mitme platsiga (ei ole veel ehitushankesse läinud, ehitus võib valmis saada ca 2024 lõpu poole ); Angerja tn 3a (ehitusleping sõlmitakse lähiajal, valmis saab järgmise aasta alguseks)</t>
  </si>
  <si>
    <t xml:space="preserve">Laste mänguväljakute hoolduse hinnatõus tulenevalt THIst ja elementide hinnatõus. </t>
  </si>
  <si>
    <t xml:space="preserve">Vesi ja kanalisatsioon </t>
  </si>
  <si>
    <t>sadevete puhastus</t>
  </si>
  <si>
    <t>prognoositav kulu</t>
  </si>
  <si>
    <t>nelja viimase aasta tegelik keskmine  kulu  on 5 413 937 eur, seega vajame piirsumma suurendamist</t>
  </si>
  <si>
    <t>tuletõrjehüdrandid</t>
  </si>
  <si>
    <t xml:space="preserve">nelja viimase aasta tegelik keskmine kulu 494 045 </t>
  </si>
  <si>
    <t>Seoses uute rajatavate objektide hooldusse võtmisega: erinevad istutuste hooldused (niitmised, kastmised), parkletid</t>
  </si>
  <si>
    <t>2024. aastal vähenevad kulud</t>
  </si>
  <si>
    <t>Kuupäev</t>
  </si>
  <si>
    <t>Alates</t>
  </si>
  <si>
    <t>Kuni</t>
  </si>
  <si>
    <t xml:space="preserve">vähenev kulu linnakassa* arvelt </t>
  </si>
  <si>
    <t xml:space="preserve">Vähenev kulu omatulude* arvelt </t>
  </si>
  <si>
    <t xml:space="preserve">Vähenev kulu KOKKU*
</t>
  </si>
  <si>
    <t>Keskkonna-ja Kommunaalamet</t>
  </si>
  <si>
    <t>tegevustoetus</t>
  </si>
  <si>
    <t>SA tegevus on lõpetatud</t>
  </si>
  <si>
    <t>VORM 8</t>
  </si>
  <si>
    <t>2025 ja edasi</t>
  </si>
  <si>
    <t>Eelarvepositsiooni nimetus</t>
  </si>
  <si>
    <t>2024 
projekt</t>
  </si>
  <si>
    <t>HALDUSALA</t>
  </si>
  <si>
    <t>2023 OT arvelt</t>
  </si>
  <si>
    <t>2023 toetuste arvelt</t>
  </si>
  <si>
    <t>2023 LK arvelt</t>
  </si>
  <si>
    <t xml:space="preserve">  2023 toimunud palgatõusud</t>
  </si>
  <si>
    <t>KIN EA 2023 uued kohad</t>
  </si>
  <si>
    <t>I LEA-ga lisandunud 
uued kohad</t>
  </si>
  <si>
    <t>I LEA palgatõusud</t>
  </si>
  <si>
    <t>Palgavahendite kasv kokku</t>
  </si>
  <si>
    <t>€ ilma komakohata, ümardatuna viie-või kümnelisteni</t>
  </si>
  <si>
    <t>VORM 6</t>
  </si>
  <si>
    <t>Eelarveaasta eesmärgid:</t>
  </si>
  <si>
    <t>Eelarveaasta eesmärk:</t>
  </si>
  <si>
    <t>- pakkuda looduslähedast puhkevõimalust ning tutvustada loomaaia kollektsiooni 395 000 külastajale;</t>
  </si>
  <si>
    <t>- korraldada 260 ekskursiooni;</t>
  </si>
  <si>
    <t>- korraldada 360 aktiivõppeprogrammi;</t>
  </si>
  <si>
    <t>- tagada 16 õpperingi tegevus;</t>
  </si>
  <si>
    <t>- korraldada 100 üritust, sh seminarid ja konverentsid.</t>
  </si>
  <si>
    <t>- pakkuda looduslähedast puhkevõimalust ning tutvustada botaanikaaia kollektsiooni 70 000 külastajale;</t>
  </si>
  <si>
    <t>- korraldada 54 näitust või muud üritust.</t>
  </si>
  <si>
    <r>
      <t>- tagada 316 030 m</t>
    </r>
    <r>
      <rPr>
        <i/>
        <vertAlign val="superscript"/>
        <sz val="8"/>
        <rFont val="Arial"/>
        <family val="2"/>
        <charset val="186"/>
      </rPr>
      <t>2</t>
    </r>
    <r>
      <rPr>
        <i/>
        <sz val="8"/>
        <rFont val="Arial"/>
        <family val="2"/>
        <charset val="186"/>
      </rPr>
      <t xml:space="preserve"> teerajatiste remontimine.</t>
    </r>
  </si>
  <si>
    <t>- tagada, et teerajatiste pindalast vastab õigusaktidega kehtestatud nõuetele kalendriaasta keskmisena 100%.</t>
  </si>
  <si>
    <t>- tagada nõuetekohaste valgustite osakaal 100%.</t>
  </si>
  <si>
    <t>- tagada ameti hooldamisel olevate haljastute vastavus õigusaktidega kehtestatud nõuetele 100%.</t>
  </si>
  <si>
    <t>- võimaldada 4800 matuse korraldamine;</t>
  </si>
  <si>
    <t>- tagada 7 kalmistu 343,8 ha territooriumi aastaringne korrashoid;</t>
  </si>
  <si>
    <t>- tagada vajalike andmete kogumine, sisestamine, säilitamine, töötlemine, analüüsimine ja väljastamine kalmistute andmekogust.</t>
  </si>
  <si>
    <t>- tagada Tallinnas peetavate lemmikloomade registreerimine lemmikloomaregistrisse;</t>
  </si>
  <si>
    <t>- tagada Tallinna linnas hulkuvate koerte ja kasside püüdmine, hoidmine, omanikule tagastamine või uuele omanikule üleandmine.</t>
  </si>
  <si>
    <t>- tagada Tallinna linna territooriumil vägivaldselt, õnnetuste tagajärjel või avalikus kohas surnud isikute transport sündmuskohalt arsti või politsei poolt suunatud asukohta;</t>
  </si>
  <si>
    <t>- korraldada omasteta ja tundmatute surnud isikute matmine.</t>
  </si>
  <si>
    <t>Eelarveaasta eesmärgid 2023</t>
  </si>
  <si>
    <t>Eelarveaasta eesmärgid 2024</t>
  </si>
  <si>
    <r>
      <t>- tagada 316 030 m</t>
    </r>
    <r>
      <rPr>
        <i/>
        <vertAlign val="superscript"/>
        <sz val="8"/>
        <color rgb="FF0070C0"/>
        <rFont val="Arial"/>
        <family val="2"/>
        <charset val="186"/>
      </rPr>
      <t>2</t>
    </r>
    <r>
      <rPr>
        <i/>
        <sz val="8"/>
        <color rgb="FF0070C0"/>
        <rFont val="Arial"/>
        <family val="2"/>
        <charset val="186"/>
      </rPr>
      <t xml:space="preserve"> teerajatiste remontimine.</t>
    </r>
  </si>
  <si>
    <t>Keskkonna- ja Kommunaalameti haldusala (2023)</t>
  </si>
  <si>
    <t>Keskkonna- ja Kommunaalameti haldusala (2024)</t>
  </si>
  <si>
    <t>V1_ETTEVÕTLUSKESKKOND</t>
  </si>
  <si>
    <t>V1_TP.1: Ettevõtlik elustiil, kasvuambitsiooniga ettevõtjad, tipptasemel teadmised ja oskused</t>
  </si>
  <si>
    <t>V2_TP.1: Tipptasemel juhtimine</t>
  </si>
  <si>
    <t>V3_TP.1: Mitmekesine ja elurikas linnaloodus</t>
  </si>
  <si>
    <t>V4_TP.1: Kohalolek</t>
  </si>
  <si>
    <t>V5_TP.1: Rikkalik ja kättesaadav kultuurikalender</t>
  </si>
  <si>
    <t>V6_TP.1: Terviklik ja ohutu tänavaruum</t>
  </si>
  <si>
    <t>V7_TP.1: Haljastu nutikas eluring</t>
  </si>
  <si>
    <t>V8_TP.1: Arengustsenaariumid, planeerimise põhimõtted ja juhised</t>
  </si>
  <si>
    <t>V9_TP.1: Otstarbekalt kasutatud linnamaa</t>
  </si>
  <si>
    <t>V10_TP.1: Laste heaolu</t>
  </si>
  <si>
    <t>V11_TP.1: Ülelinnaline spordi- ja liikumispaikade võrk</t>
  </si>
  <si>
    <t>V12_TP.1: Veevarustus</t>
  </si>
  <si>
    <t>V13_TP.1: Laste ja noorte tervise ning turvalise arengu tagamine</t>
  </si>
  <si>
    <t>V14_TP.1: Inimesekeskne teenuste disain</t>
  </si>
  <si>
    <t>V2_HARIDUS</t>
  </si>
  <si>
    <t>V1_TP.2: Rahvusvahelistumisele avatud keskkond ning koostöö valdkonna huvigruppide vahel</t>
  </si>
  <si>
    <t>V2_TP.2: Pädev ja pühendunud õpetaja</t>
  </si>
  <si>
    <t>V3_TP.2: Puhas vesi</t>
  </si>
  <si>
    <t>V4_TP.2: Ennetustöö</t>
  </si>
  <si>
    <t>V5_TP.2: Ligipääsetav mälu ja elukestev õpe</t>
  </si>
  <si>
    <t>V6_TP.2: Kiire ja mugav ühistransport</t>
  </si>
  <si>
    <t>V7_TP.2: Kalmistud ja matuseteenused</t>
  </si>
  <si>
    <t>V8_TP.2: Üld- ja teemaplaneeringud ning linnaruumilise arengu ettepanekud</t>
  </si>
  <si>
    <t>V9_TP.2: Heaperemehelikult majandatud ja keskkonnasäästlik kinnisvarakeskkond</t>
  </si>
  <si>
    <t>V10_TP.2: Puuetega inimeste hoolekanne</t>
  </si>
  <si>
    <t>V11_TP.2: Organiseeritud sporditegevus</t>
  </si>
  <si>
    <t>V12_TP.2: Reoveesüsteemid</t>
  </si>
  <si>
    <t>V13_TP.2: Kõigile abivajajatele kättesaadavad parimal nüüdisaegsel tasemel tervishoiuteenused</t>
  </si>
  <si>
    <t>V14_TP.2: Andmepõhine juhtimine</t>
  </si>
  <si>
    <t>V3_KESKKONNAHOID</t>
  </si>
  <si>
    <t>V1_TP.3: Targa linna programm</t>
  </si>
  <si>
    <t>V2_TP.3: Hariduslike erivajadustega õpilaste areng</t>
  </si>
  <si>
    <t>V3_TP.3: Puhas õhk</t>
  </si>
  <si>
    <t>V4_TP.3: Järelevalve</t>
  </si>
  <si>
    <t>V5_TP.3: Mitmekülgsed võimalused kultuuritegevuseks</t>
  </si>
  <si>
    <t>V6_TP.3: Mugav rattaliiklus</t>
  </si>
  <si>
    <t>V7_TP.3: Laste mängukohad</t>
  </si>
  <si>
    <t>V8_TP.3: Detailplaneeringud</t>
  </si>
  <si>
    <t>V9_TP.3: Abivajajatele ja linnale olulistele töötajatele on tagatud elamispinnad</t>
  </si>
  <si>
    <t>V10_TP.3: Toimetulekuraskutes inimeste hoolekanne ja hoolekanne kriisisituatsioonides</t>
  </si>
  <si>
    <t>V11_TP.3: Mainekas spordisündmuste võõrustaja</t>
  </si>
  <si>
    <t>V12_TP.3: Sademeveekanalisatsioon</t>
  </si>
  <si>
    <t>V13_TP.3: Tervist toetav elu-, töö- ja õpikeskkond</t>
  </si>
  <si>
    <t>V14_TP.3: Strateegiline ja finantsplaneerimine</t>
  </si>
  <si>
    <t>V4_KORRAKAITSE</t>
  </si>
  <si>
    <t>V1_TP.4: Atraktiivne füüsiline keskkond ettevõtluse arenguks</t>
  </si>
  <si>
    <t>V2_TP.4: Inspireeriv ja uuenduslik õppimine</t>
  </si>
  <si>
    <t>V3_TP.4: Vähem müra</t>
  </si>
  <si>
    <t xml:space="preserve">V5_TP.4: Laulu- ja tantsupidude linn </t>
  </si>
  <si>
    <t>V6_TP.4: Uued tehnoloogiad ja teenused</t>
  </si>
  <si>
    <t>V7_TP.4: Loomakaitse</t>
  </si>
  <si>
    <t>V8_TP.4: Ehitustegevus</t>
  </si>
  <si>
    <t>V9_TP.4: Hästi toimiv koostöö erasektoriga kinnisvara korrashoidmisel ja arendamisel (koostöös ettevõtluskeskkonna valdkonnaga)</t>
  </si>
  <si>
    <t>V10_TP.4: Eakate hoolekanne</t>
  </si>
  <si>
    <t>V11_TP.4: Teadlikkuse parandamine</t>
  </si>
  <si>
    <t>V12_TP.4: Energiasüsteemid</t>
  </si>
  <si>
    <t>V13_TP.4: Tervislikum eluviis, tervislikud valikud</t>
  </si>
  <si>
    <t>V14_TP.4: Selge kommunikatsioon</t>
  </si>
  <si>
    <t>V5_KULTUUR</t>
  </si>
  <si>
    <t>V1_TP.5: Turismisihtkoha tuntus ja tasakaalustatud turismiarendus</t>
  </si>
  <si>
    <t>V2_TP.5: Individuaalne õpitee</t>
  </si>
  <si>
    <t>V3_TP.5: Jäätmehooldus</t>
  </si>
  <si>
    <t>V5_TP.5: Kultuuriliselt lõimunud Tallinn</t>
  </si>
  <si>
    <t>V6_TP.5: Regionaalne ja rahvusvaheline liikuvus</t>
  </si>
  <si>
    <t>V7_TP.5: Heakord</t>
  </si>
  <si>
    <t>V8_TP.5: Geomaatika</t>
  </si>
  <si>
    <t>V9_TP.5: Korteriomanike ja -ühistute nõustamine, sh vaidluste ja koostööprobleemide lahendamine ning toetusmeetmete rakendamine</t>
  </si>
  <si>
    <t>V10_TP.5: Sotsiaaltoetused</t>
  </si>
  <si>
    <t>V12_TP.5: Tänavavalgustus</t>
  </si>
  <si>
    <t>V14_TP.5: Kvaliteetne juhtimine ja kompetentsed töötajad</t>
  </si>
  <si>
    <t>V6_LIIKUVUS</t>
  </si>
  <si>
    <t>V2_TP.6: Tasakaalus ja mitmekesine haridusvõrk</t>
  </si>
  <si>
    <t>V3_TP.6: Keskkonnateadlikud linlased</t>
  </si>
  <si>
    <t>V5_TP.6: Kodanikuühendused lisavad naabruskondadele värvi</t>
  </si>
  <si>
    <t>V6_TP.6: Linnakeskkonda sobiv parkimine</t>
  </si>
  <si>
    <t>V8_TP.6: Muinsuskaitse</t>
  </si>
  <si>
    <t>V9_TP.6: Maatoimingud</t>
  </si>
  <si>
    <t>V14_TP.6: Regionaalne ja rahvusvaheline koostöö</t>
  </si>
  <si>
    <t>V7_LINNAMAASTIK</t>
  </si>
  <si>
    <t>V2_TP.7: Tänapäevane ja arendav noorsootöö</t>
  </si>
  <si>
    <t>V6_TP.7: Liikluse juhtimine ja planeerimine</t>
  </si>
  <si>
    <t>V8_TP.7: Ligipääsetavuse poliitika ja järelvalve</t>
  </si>
  <si>
    <t>V14_TP.7: Perekonnaseisu- ja rahvastikuteenused</t>
  </si>
  <si>
    <t>V8_LINNAPLANEERIMINE</t>
  </si>
  <si>
    <t>V14_TP.8: Tallinna ajaloo arhiveerimine, uurimine ja tutvustamine</t>
  </si>
  <si>
    <t>V9_LINNAVARA</t>
  </si>
  <si>
    <t>V10_SOTSIAALHOOLEKANNE</t>
  </si>
  <si>
    <t>V11_SPORT</t>
  </si>
  <si>
    <t>V12_TEHNOVÕRGUD</t>
  </si>
  <si>
    <t>V13_TERVISHOID</t>
  </si>
  <si>
    <t>V14_JUHTIMINE</t>
  </si>
  <si>
    <t>ADMINISTRATIIVKULUD</t>
  </si>
  <si>
    <t>Vali loetelust!</t>
  </si>
  <si>
    <t>Arengustrateegia 
valdkond 
(vali rippmenüüst)</t>
  </si>
  <si>
    <t>Tegevusprogramm 
(vali rippmenüüst)</t>
  </si>
  <si>
    <t xml:space="preserve">Arengustrateegia 
valdkond </t>
  </si>
  <si>
    <r>
      <t xml:space="preserve">Palun korrigeerida veerus "B" olevad eelarveaasta eesmärgid.
</t>
    </r>
    <r>
      <rPr>
        <i/>
        <sz val="10"/>
        <rFont val="Arial"/>
        <family val="2"/>
        <charset val="186"/>
      </rPr>
      <t>Täpsustatud eesmärgid värvida mustaks.</t>
    </r>
    <r>
      <rPr>
        <i/>
        <sz val="10"/>
        <color rgb="FF0070C0"/>
        <rFont val="Arial"/>
        <family val="2"/>
        <charset val="186"/>
      </rPr>
      <t xml:space="preserve">
</t>
    </r>
  </si>
  <si>
    <t>LK muudatus 2024</t>
  </si>
  <si>
    <t>Lühiselgitused lisataotluse kohta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</si>
</sst>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quot;kr&quot;_-;\-* #,##0.00\ &quot;kr&quot;_-;_-* &quot;-&quot;??\ &quot;kr&quot;_-;_-@_-"/>
    <numFmt numFmtId="165" formatCode="_-* #,##0.00\ _k_r_-;\-* #,##0.00\ _k_r_-;_-* &quot;-&quot;??\ _k_r_-;_-@_-"/>
    <numFmt numFmtId="166" formatCode="#,##0.0"/>
    <numFmt numFmtId="167" formatCode="_-* #,##0.00\ _k_r_-;\-* #,##0.00\ _k_r_-;_-* \-??\ _k_r_-;_-@_-"/>
  </numFmts>
  <fonts count="127" x14ac:knownFonts="1">
    <font>
      <sz val="10"/>
      <name val="Arial"/>
      <charset val="186"/>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charset val="186"/>
    </font>
    <font>
      <sz val="10"/>
      <color indexed="8"/>
      <name val="Arial"/>
      <family val="2"/>
      <charset val="186"/>
    </font>
    <font>
      <sz val="10"/>
      <color indexed="9"/>
      <name val="Arial"/>
      <family val="2"/>
      <charset val="186"/>
    </font>
    <font>
      <sz val="10"/>
      <color indexed="20"/>
      <name val="Arial"/>
      <family val="2"/>
      <charset val="186"/>
    </font>
    <font>
      <b/>
      <sz val="10"/>
      <color indexed="52"/>
      <name val="Arial"/>
      <family val="2"/>
      <charset val="186"/>
    </font>
    <font>
      <b/>
      <sz val="10"/>
      <color indexed="9"/>
      <name val="Arial"/>
      <family val="2"/>
      <charset val="186"/>
    </font>
    <font>
      <i/>
      <sz val="10"/>
      <color indexed="23"/>
      <name val="Arial"/>
      <family val="2"/>
      <charset val="186"/>
    </font>
    <font>
      <b/>
      <sz val="15"/>
      <color indexed="56"/>
      <name val="Arial"/>
      <family val="2"/>
      <charset val="186"/>
    </font>
    <font>
      <b/>
      <sz val="13"/>
      <color indexed="56"/>
      <name val="Arial"/>
      <family val="2"/>
      <charset val="186"/>
    </font>
    <font>
      <b/>
      <sz val="11"/>
      <color indexed="56"/>
      <name val="Arial"/>
      <family val="2"/>
      <charset val="186"/>
    </font>
    <font>
      <u/>
      <sz val="10"/>
      <color indexed="12"/>
      <name val="Arial"/>
      <family val="2"/>
      <charset val="186"/>
    </font>
    <font>
      <sz val="10"/>
      <color indexed="62"/>
      <name val="Arial"/>
      <family val="2"/>
      <charset val="186"/>
    </font>
    <font>
      <sz val="10"/>
      <color indexed="52"/>
      <name val="Arial"/>
      <family val="2"/>
      <charset val="186"/>
    </font>
    <font>
      <sz val="10"/>
      <color indexed="60"/>
      <name val="Arial"/>
      <family val="2"/>
      <charset val="186"/>
    </font>
    <font>
      <sz val="10"/>
      <name val="Arial"/>
      <family val="2"/>
      <charset val="186"/>
    </font>
    <font>
      <b/>
      <sz val="10"/>
      <color indexed="63"/>
      <name val="Arial"/>
      <family val="2"/>
      <charset val="186"/>
    </font>
    <font>
      <b/>
      <sz val="18"/>
      <color indexed="56"/>
      <name val="Cambria"/>
      <family val="2"/>
      <charset val="186"/>
    </font>
    <font>
      <b/>
      <sz val="10"/>
      <color indexed="8"/>
      <name val="Arial"/>
      <family val="2"/>
      <charset val="186"/>
    </font>
    <font>
      <sz val="10"/>
      <color indexed="10"/>
      <name val="Arial"/>
      <family val="2"/>
      <charset val="186"/>
    </font>
    <font>
      <sz val="8"/>
      <name val="Arial"/>
      <family val="2"/>
      <charset val="186"/>
    </font>
    <font>
      <b/>
      <sz val="11"/>
      <name val="Arial"/>
      <family val="2"/>
    </font>
    <font>
      <b/>
      <sz val="10"/>
      <name val="Arial"/>
      <family val="2"/>
      <charset val="186"/>
    </font>
    <font>
      <i/>
      <sz val="10"/>
      <name val="Arial"/>
      <family val="2"/>
      <charset val="186"/>
    </font>
    <font>
      <b/>
      <sz val="11"/>
      <name val="Arial"/>
      <family val="2"/>
      <charset val="186"/>
    </font>
    <font>
      <b/>
      <i/>
      <sz val="10"/>
      <name val="Arial"/>
      <family val="2"/>
      <charset val="186"/>
    </font>
    <font>
      <b/>
      <u/>
      <sz val="10"/>
      <name val="Arial"/>
      <family val="2"/>
      <charset val="186"/>
    </font>
    <font>
      <b/>
      <sz val="12"/>
      <name val="Arial"/>
      <family val="2"/>
      <charset val="186"/>
    </font>
    <font>
      <u/>
      <sz val="10"/>
      <name val="Arial"/>
      <family val="2"/>
      <charset val="186"/>
    </font>
    <font>
      <i/>
      <sz val="8"/>
      <name val="Arial"/>
      <family val="2"/>
      <charset val="186"/>
    </font>
    <font>
      <b/>
      <sz val="10"/>
      <name val="Arial"/>
      <family val="2"/>
    </font>
    <font>
      <sz val="10"/>
      <name val="Arial"/>
      <family val="2"/>
    </font>
    <font>
      <i/>
      <sz val="10"/>
      <name val="Arial"/>
      <family val="2"/>
    </font>
    <font>
      <sz val="10"/>
      <name val="Courier"/>
      <family val="3"/>
    </font>
    <font>
      <sz val="12"/>
      <name val="Arial"/>
      <family val="2"/>
      <charset val="186"/>
    </font>
    <font>
      <i/>
      <sz val="9"/>
      <name val="Arial"/>
      <family val="2"/>
      <charset val="186"/>
    </font>
    <font>
      <sz val="8"/>
      <name val="Arial"/>
      <family val="2"/>
    </font>
    <font>
      <sz val="9"/>
      <name val="Arial"/>
      <family val="2"/>
      <charset val="186"/>
    </font>
    <font>
      <b/>
      <i/>
      <sz val="11"/>
      <name val="Arial"/>
      <family val="2"/>
      <charset val="186"/>
    </font>
    <font>
      <sz val="11"/>
      <color indexed="17"/>
      <name val="Calibri"/>
      <family val="2"/>
      <charset val="186"/>
    </font>
    <font>
      <sz val="11"/>
      <color indexed="9"/>
      <name val="Calibri"/>
      <family val="2"/>
      <charset val="186"/>
    </font>
    <font>
      <sz val="11"/>
      <color theme="1"/>
      <name val="Calibri"/>
      <family val="2"/>
      <charset val="186"/>
      <scheme val="minor"/>
    </font>
    <font>
      <sz val="11"/>
      <color indexed="8"/>
      <name val="Calibri"/>
      <family val="2"/>
      <charset val="186"/>
    </font>
    <font>
      <b/>
      <sz val="11"/>
      <color indexed="8"/>
      <name val="Calibri"/>
      <family val="2"/>
      <charset val="186"/>
    </font>
    <font>
      <sz val="11"/>
      <color indexed="20"/>
      <name val="Calibri"/>
      <family val="2"/>
      <charset val="186"/>
    </font>
    <font>
      <b/>
      <sz val="11"/>
      <color indexed="52"/>
      <name val="Calibri"/>
      <family val="2"/>
      <charset val="186"/>
    </font>
    <font>
      <b/>
      <sz val="11"/>
      <color indexed="9"/>
      <name val="Calibri"/>
      <family val="2"/>
      <charset val="186"/>
    </font>
    <font>
      <i/>
      <sz val="11"/>
      <color indexed="23"/>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sz val="11"/>
      <color indexed="62"/>
      <name val="Calibri"/>
      <family val="2"/>
      <charset val="186"/>
    </font>
    <font>
      <sz val="11"/>
      <color indexed="52"/>
      <name val="Calibri"/>
      <family val="2"/>
      <charset val="186"/>
    </font>
    <font>
      <sz val="11"/>
      <color indexed="60"/>
      <name val="Calibri"/>
      <family val="2"/>
      <charset val="186"/>
    </font>
    <font>
      <b/>
      <sz val="11"/>
      <color indexed="63"/>
      <name val="Calibri"/>
      <family val="2"/>
      <charset val="186"/>
    </font>
    <font>
      <sz val="11"/>
      <color indexed="10"/>
      <name val="Calibri"/>
      <family val="2"/>
      <charset val="186"/>
    </font>
    <font>
      <sz val="10"/>
      <name val="Mangal"/>
      <family val="2"/>
    </font>
    <font>
      <u/>
      <sz val="8.5"/>
      <color indexed="12"/>
      <name val="Arial"/>
      <family val="2"/>
      <charset val="186"/>
    </font>
    <font>
      <sz val="10"/>
      <color theme="1"/>
      <name val="Arial"/>
      <family val="2"/>
      <charset val="186"/>
    </font>
    <font>
      <sz val="10"/>
      <color rgb="FF0070C0"/>
      <name val="Arial"/>
      <family val="2"/>
      <charset val="186"/>
    </font>
    <font>
      <i/>
      <sz val="9"/>
      <color rgb="FF0070C0"/>
      <name val="Arial"/>
      <family val="2"/>
      <charset val="186"/>
    </font>
    <font>
      <i/>
      <sz val="8"/>
      <color rgb="FF0070C0"/>
      <name val="Arial"/>
      <family val="2"/>
      <charset val="186"/>
    </font>
    <font>
      <i/>
      <sz val="10"/>
      <color rgb="FF0070C0"/>
      <name val="Arial"/>
      <family val="2"/>
      <charset val="186"/>
    </font>
    <font>
      <sz val="10"/>
      <color indexed="17"/>
      <name val="Arial"/>
      <family val="2"/>
      <charset val="186"/>
    </font>
    <font>
      <b/>
      <sz val="10"/>
      <color theme="1"/>
      <name val="Arial"/>
      <family val="2"/>
      <charset val="186"/>
    </font>
    <font>
      <b/>
      <sz val="8"/>
      <name val="Arial"/>
      <family val="2"/>
      <charset val="186"/>
    </font>
    <font>
      <b/>
      <sz val="10"/>
      <name val="Times New Roman"/>
      <family val="1"/>
      <charset val="186"/>
    </font>
    <font>
      <sz val="10"/>
      <name val="Calibri"/>
      <family val="2"/>
      <charset val="186"/>
      <scheme val="minor"/>
    </font>
    <font>
      <b/>
      <sz val="10"/>
      <name val="Calibri"/>
      <family val="2"/>
      <charset val="186"/>
      <scheme val="minor"/>
    </font>
    <font>
      <sz val="10"/>
      <name val="Times New Roman"/>
      <family val="1"/>
      <charset val="186"/>
    </font>
    <font>
      <u/>
      <sz val="10"/>
      <name val="Calibri"/>
      <family val="2"/>
      <charset val="186"/>
      <scheme val="minor"/>
    </font>
    <font>
      <sz val="11"/>
      <name val="Calibri"/>
      <family val="2"/>
      <charset val="186"/>
      <scheme val="minor"/>
    </font>
    <font>
      <sz val="8"/>
      <color rgb="FFFF0000"/>
      <name val="Arial"/>
      <family val="2"/>
      <charset val="186"/>
    </font>
    <font>
      <b/>
      <i/>
      <sz val="11"/>
      <name val="Calibri"/>
      <family val="2"/>
      <charset val="186"/>
      <scheme val="minor"/>
    </font>
    <font>
      <i/>
      <sz val="8"/>
      <name val="Arial"/>
      <family val="2"/>
    </font>
    <font>
      <sz val="9"/>
      <name val="Arial"/>
      <family val="2"/>
    </font>
    <font>
      <sz val="10"/>
      <color rgb="FF000000"/>
      <name val="Arial"/>
      <family val="2"/>
      <charset val="186"/>
    </font>
    <font>
      <b/>
      <sz val="12"/>
      <name val="Calibri"/>
      <family val="2"/>
      <charset val="186"/>
      <scheme val="minor"/>
    </font>
    <font>
      <sz val="12"/>
      <name val="Calibri"/>
      <family val="2"/>
      <charset val="186"/>
      <scheme val="minor"/>
    </font>
    <font>
      <sz val="11"/>
      <name val="Arial"/>
      <family val="2"/>
      <charset val="186"/>
    </font>
    <font>
      <sz val="10"/>
      <color theme="0"/>
      <name val="Arial"/>
      <family val="2"/>
      <charset val="186"/>
    </font>
    <font>
      <sz val="10"/>
      <name val="Arial"/>
      <family val="2"/>
      <charset val="186"/>
    </font>
    <font>
      <b/>
      <sz val="9"/>
      <color indexed="81"/>
      <name val="Tahoma"/>
      <family val="2"/>
      <charset val="186"/>
    </font>
    <font>
      <sz val="9"/>
      <color indexed="81"/>
      <name val="Tahoma"/>
      <family val="2"/>
      <charset val="186"/>
    </font>
    <font>
      <i/>
      <vertAlign val="superscript"/>
      <sz val="8"/>
      <name val="Arial"/>
      <family val="2"/>
      <charset val="186"/>
    </font>
    <font>
      <sz val="9"/>
      <color rgb="FFFF0000"/>
      <name val="Arial"/>
      <family val="2"/>
      <charset val="186"/>
    </font>
    <font>
      <b/>
      <sz val="11"/>
      <color theme="1"/>
      <name val="Calibri"/>
      <family val="2"/>
      <charset val="186"/>
      <scheme val="minor"/>
    </font>
    <font>
      <vertAlign val="superscript"/>
      <sz val="11"/>
      <color indexed="8"/>
      <name val="Calibri"/>
      <family val="2"/>
      <charset val="186"/>
    </font>
    <font>
      <sz val="10"/>
      <color theme="1"/>
      <name val="Calibri"/>
      <family val="2"/>
      <charset val="186"/>
      <scheme val="minor"/>
    </font>
    <font>
      <b/>
      <sz val="10"/>
      <color theme="1"/>
      <name val="Calibri"/>
      <family val="2"/>
      <charset val="186"/>
      <scheme val="minor"/>
    </font>
    <font>
      <vertAlign val="superscript"/>
      <sz val="11"/>
      <color theme="1"/>
      <name val="Calibri"/>
      <family val="2"/>
      <charset val="186"/>
      <scheme val="minor"/>
    </font>
    <font>
      <sz val="11"/>
      <name val="Times New Roman"/>
      <family val="1"/>
      <charset val="186"/>
    </font>
    <font>
      <sz val="11"/>
      <color rgb="FF000000"/>
      <name val="Times New Roman"/>
      <family val="1"/>
      <charset val="186"/>
    </font>
    <font>
      <b/>
      <sz val="12"/>
      <name val="Times New Roman"/>
      <family val="1"/>
      <charset val="186"/>
    </font>
    <font>
      <sz val="12"/>
      <name val="Times New Roman"/>
      <family val="1"/>
      <charset val="186"/>
    </font>
    <font>
      <sz val="10"/>
      <color rgb="FF00B0F0"/>
      <name val="Times New Roman"/>
      <family val="1"/>
      <charset val="186"/>
    </font>
    <font>
      <b/>
      <sz val="11"/>
      <name val="Times New Roman"/>
      <family val="1"/>
      <charset val="186"/>
    </font>
    <font>
      <sz val="11"/>
      <color rgb="FF00B0F0"/>
      <name val="Times New Roman"/>
      <family val="1"/>
      <charset val="186"/>
    </font>
    <font>
      <i/>
      <sz val="10"/>
      <name val="Calibri"/>
      <family val="2"/>
      <charset val="186"/>
      <scheme val="minor"/>
    </font>
    <font>
      <b/>
      <u/>
      <sz val="10"/>
      <name val="Calibri"/>
      <family val="2"/>
      <charset val="186"/>
      <scheme val="minor"/>
    </font>
    <font>
      <b/>
      <sz val="10"/>
      <color rgb="FFFF0000"/>
      <name val="Calibri"/>
      <family val="2"/>
      <charset val="186"/>
      <scheme val="minor"/>
    </font>
    <font>
      <b/>
      <i/>
      <sz val="10"/>
      <name val="Calibri"/>
      <family val="2"/>
      <charset val="186"/>
      <scheme val="minor"/>
    </font>
    <font>
      <sz val="10"/>
      <color theme="6" tint="0.79998168889431442"/>
      <name val="Calibri"/>
      <family val="2"/>
      <charset val="186"/>
      <scheme val="minor"/>
    </font>
    <font>
      <b/>
      <sz val="10"/>
      <color theme="6" tint="0.79998168889431442"/>
      <name val="Calibri"/>
      <family val="2"/>
      <charset val="186"/>
      <scheme val="minor"/>
    </font>
    <font>
      <sz val="10"/>
      <color rgb="FFFF0000"/>
      <name val="Calibri"/>
      <family val="2"/>
      <charset val="186"/>
      <scheme val="minor"/>
    </font>
    <font>
      <sz val="11"/>
      <name val="Calibri"/>
      <family val="2"/>
      <charset val="186"/>
    </font>
    <font>
      <i/>
      <vertAlign val="superscript"/>
      <sz val="8"/>
      <color rgb="FF0070C0"/>
      <name val="Arial"/>
      <family val="2"/>
      <charset val="186"/>
    </font>
    <font>
      <sz val="9"/>
      <name val="Times New Roman"/>
      <family val="1"/>
      <charset val="186"/>
    </font>
    <font>
      <b/>
      <sz val="9"/>
      <name val="Times New Roman"/>
      <family val="1"/>
      <charset val="186"/>
    </font>
    <font>
      <sz val="9"/>
      <color rgb="FFFF0000"/>
      <name val="Times New Roman"/>
      <family val="1"/>
      <charset val="186"/>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2"/>
        <bgColor indexed="26"/>
      </patternFill>
    </fill>
    <fill>
      <patternFill patternType="solid">
        <fgColor indexed="49"/>
        <bgColor indexed="40"/>
      </patternFill>
    </fill>
    <fill>
      <patternFill patternType="solid">
        <fgColor indexed="53"/>
        <bgColor indexed="52"/>
      </patternFill>
    </fill>
    <fill>
      <patternFill patternType="solid">
        <fgColor theme="0" tint="-0.249977111117893"/>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6" tint="0.79998168889431442"/>
        <bgColor indexed="64"/>
      </patternFill>
    </fill>
  </fills>
  <borders count="2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auto="1"/>
      </bottom>
      <diagonal/>
    </border>
    <border>
      <left/>
      <right/>
      <top style="thin">
        <color indexed="64"/>
      </top>
      <bottom style="thin">
        <color indexed="64"/>
      </bottom>
      <diagonal/>
    </border>
    <border>
      <left style="double">
        <color theme="1"/>
      </left>
      <right style="double">
        <color theme="1"/>
      </right>
      <top style="double">
        <color theme="1"/>
      </top>
      <bottom style="double">
        <color theme="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auto="1"/>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s>
  <cellStyleXfs count="289">
    <xf numFmtId="0" fontId="0" fillId="0" borderId="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5" borderId="0" applyNumberFormat="0" applyBorder="0" applyAlignment="0" applyProtection="0"/>
    <xf numFmtId="0" fontId="19" fillId="8" borderId="0" applyNumberFormat="0" applyBorder="0" applyAlignment="0" applyProtection="0"/>
    <xf numFmtId="0" fontId="19" fillId="11" borderId="0" applyNumberFormat="0" applyBorder="0" applyAlignment="0" applyProtection="0"/>
    <xf numFmtId="0" fontId="20" fillId="12"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3" borderId="0" applyNumberFormat="0" applyBorder="0" applyAlignment="0" applyProtection="0"/>
    <xf numFmtId="0" fontId="21" fillId="3" borderId="0" applyNumberFormat="0" applyBorder="0" applyAlignment="0" applyProtection="0"/>
    <xf numFmtId="0" fontId="22" fillId="20" borderId="1" applyNumberFormat="0" applyAlignment="0" applyProtection="0"/>
    <xf numFmtId="0" fontId="23" fillId="21" borderId="2" applyNumberFormat="0" applyAlignment="0" applyProtection="0"/>
    <xf numFmtId="0" fontId="24" fillId="0" borderId="0" applyNumberFormat="0" applyFill="0" applyBorder="0" applyAlignment="0" applyProtection="0"/>
    <xf numFmtId="0" fontId="25" fillId="0" borderId="3" applyNumberFormat="0" applyFill="0" applyAlignment="0" applyProtection="0"/>
    <xf numFmtId="0" fontId="26" fillId="0" borderId="4" applyNumberFormat="0" applyFill="0" applyAlignment="0" applyProtection="0"/>
    <xf numFmtId="0" fontId="27" fillId="0" borderId="5" applyNumberFormat="0" applyFill="0" applyAlignment="0" applyProtection="0"/>
    <xf numFmtId="0" fontId="27" fillId="0" borderId="0" applyNumberFormat="0" applyFill="0" applyBorder="0" applyAlignment="0" applyProtection="0"/>
    <xf numFmtId="0" fontId="28" fillId="0" borderId="0" applyNumberFormat="0" applyFill="0" applyBorder="0" applyAlignment="0" applyProtection="0">
      <alignment vertical="top"/>
      <protection locked="0"/>
    </xf>
    <xf numFmtId="0" fontId="29" fillId="7" borderId="1" applyNumberFormat="0" applyAlignment="0" applyProtection="0"/>
    <xf numFmtId="0" fontId="30" fillId="0" borderId="6" applyNumberFormat="0" applyFill="0" applyAlignment="0" applyProtection="0"/>
    <xf numFmtId="0" fontId="31" fillId="22" borderId="0" applyNumberFormat="0" applyBorder="0" applyAlignment="0" applyProtection="0"/>
    <xf numFmtId="0" fontId="50" fillId="0" borderId="0"/>
    <xf numFmtId="0" fontId="51" fillId="0" borderId="0"/>
    <xf numFmtId="0" fontId="32" fillId="23" borderId="7" applyNumberFormat="0" applyFont="0" applyAlignment="0" applyProtection="0"/>
    <xf numFmtId="0" fontId="33" fillId="20" borderId="8" applyNumberFormat="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0" applyNumberFormat="0" applyFill="0" applyBorder="0" applyAlignment="0" applyProtection="0"/>
    <xf numFmtId="0" fontId="18" fillId="0" borderId="0"/>
    <xf numFmtId="0" fontId="56" fillId="4" borderId="0" applyNumberFormat="0" applyBorder="0" applyAlignment="0" applyProtection="0"/>
    <xf numFmtId="0" fontId="28" fillId="0" borderId="0" applyNumberFormat="0" applyFill="0" applyBorder="0" applyAlignment="0" applyProtection="0">
      <alignment vertical="top"/>
      <protection locked="0"/>
    </xf>
    <xf numFmtId="9" fontId="18" fillId="0" borderId="0" applyFont="0" applyFill="0" applyBorder="0" applyAlignment="0" applyProtection="0"/>
    <xf numFmtId="0" fontId="57" fillId="14" borderId="0" applyNumberFormat="0" applyBorder="0" applyAlignment="0" applyProtection="0"/>
    <xf numFmtId="0" fontId="57" fillId="19" borderId="0" applyNumberFormat="0" applyBorder="0" applyAlignment="0" applyProtection="0"/>
    <xf numFmtId="0" fontId="18" fillId="0" borderId="0"/>
    <xf numFmtId="0" fontId="18" fillId="0" borderId="0"/>
    <xf numFmtId="0" fontId="18" fillId="23" borderId="7" applyNumberFormat="0" applyFont="0" applyAlignment="0" applyProtection="0"/>
    <xf numFmtId="0" fontId="59" fillId="2" borderId="0" applyNumberFormat="0" applyBorder="0" applyAlignment="0" applyProtection="0"/>
    <xf numFmtId="0" fontId="59" fillId="3" borderId="0" applyNumberFormat="0" applyBorder="0" applyAlignment="0" applyProtection="0"/>
    <xf numFmtId="0" fontId="59" fillId="4" borderId="0" applyNumberFormat="0" applyBorder="0" applyAlignment="0" applyProtection="0"/>
    <xf numFmtId="0" fontId="59" fillId="5" borderId="0" applyNumberFormat="0" applyBorder="0" applyAlignment="0" applyProtection="0"/>
    <xf numFmtId="0" fontId="59" fillId="6" borderId="0" applyNumberFormat="0" applyBorder="0" applyAlignment="0" applyProtection="0"/>
    <xf numFmtId="0" fontId="59" fillId="7" borderId="0" applyNumberFormat="0" applyBorder="0" applyAlignment="0" applyProtection="0"/>
    <xf numFmtId="0" fontId="59" fillId="8" borderId="0" applyNumberFormat="0" applyBorder="0" applyAlignment="0" applyProtection="0"/>
    <xf numFmtId="0" fontId="59" fillId="9" borderId="0" applyNumberFormat="0" applyBorder="0" applyAlignment="0" applyProtection="0"/>
    <xf numFmtId="0" fontId="59" fillId="10" borderId="0" applyNumberFormat="0" applyBorder="0" applyAlignment="0" applyProtection="0"/>
    <xf numFmtId="0" fontId="59" fillId="5" borderId="0" applyNumberFormat="0" applyBorder="0" applyAlignment="0" applyProtection="0"/>
    <xf numFmtId="0" fontId="59" fillId="8" borderId="0" applyNumberFormat="0" applyBorder="0" applyAlignment="0" applyProtection="0"/>
    <xf numFmtId="0" fontId="59" fillId="11" borderId="0" applyNumberFormat="0" applyBorder="0" applyAlignment="0" applyProtection="0"/>
    <xf numFmtId="0" fontId="57" fillId="12" borderId="0" applyNumberFormat="0" applyBorder="0" applyAlignment="0" applyProtection="0"/>
    <xf numFmtId="0" fontId="57" fillId="9" borderId="0" applyNumberFormat="0" applyBorder="0" applyAlignment="0" applyProtection="0"/>
    <xf numFmtId="0" fontId="57" fillId="10" borderId="0" applyNumberFormat="0" applyBorder="0" applyAlignment="0" applyProtection="0"/>
    <xf numFmtId="0" fontId="57" fillId="13" borderId="0" applyNumberFormat="0" applyBorder="0" applyAlignment="0" applyProtection="0"/>
    <xf numFmtId="0" fontId="57" fillId="14" borderId="0" applyNumberFormat="0" applyBorder="0" applyAlignment="0" applyProtection="0"/>
    <xf numFmtId="0" fontId="57" fillId="15" borderId="0" applyNumberFormat="0" applyBorder="0" applyAlignment="0" applyProtection="0"/>
    <xf numFmtId="0" fontId="57" fillId="16" borderId="0" applyNumberFormat="0" applyBorder="0" applyAlignment="0" applyProtection="0"/>
    <xf numFmtId="0" fontId="57" fillId="17" borderId="0" applyNumberFormat="0" applyBorder="0" applyAlignment="0" applyProtection="0"/>
    <xf numFmtId="0" fontId="57" fillId="18" borderId="0" applyNumberFormat="0" applyBorder="0" applyAlignment="0" applyProtection="0"/>
    <xf numFmtId="0" fontId="57" fillId="13" borderId="0" applyNumberFormat="0" applyBorder="0" applyAlignment="0" applyProtection="0"/>
    <xf numFmtId="0" fontId="57" fillId="14" borderId="0" applyNumberFormat="0" applyBorder="0" applyAlignment="0" applyProtection="0"/>
    <xf numFmtId="0" fontId="57" fillId="19" borderId="0" applyNumberFormat="0" applyBorder="0" applyAlignment="0" applyProtection="0"/>
    <xf numFmtId="0" fontId="61" fillId="3" borderId="0" applyNumberFormat="0" applyBorder="0" applyAlignment="0" applyProtection="0"/>
    <xf numFmtId="0" fontId="62" fillId="20" borderId="1" applyNumberFormat="0" applyAlignment="0" applyProtection="0"/>
    <xf numFmtId="0" fontId="63" fillId="21" borderId="2" applyNumberFormat="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7" fontId="73" fillId="0" borderId="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4" fontId="18" fillId="0" borderId="0" applyFont="0" applyFill="0" applyBorder="0" applyAlignment="0" applyProtection="0"/>
    <xf numFmtId="0" fontId="64" fillId="0" borderId="0" applyNumberFormat="0" applyFill="0" applyBorder="0" applyAlignment="0" applyProtection="0"/>
    <xf numFmtId="0" fontId="56" fillId="4" borderId="0" applyNumberFormat="0" applyBorder="0" applyAlignment="0" applyProtection="0"/>
    <xf numFmtId="0" fontId="56" fillId="24" borderId="0" applyNumberFormat="0" applyBorder="0" applyAlignment="0" applyProtection="0"/>
    <xf numFmtId="0" fontId="65" fillId="0" borderId="3" applyNumberFormat="0" applyFill="0" applyAlignment="0" applyProtection="0"/>
    <xf numFmtId="0" fontId="66" fillId="0" borderId="4" applyNumberFormat="0" applyFill="0" applyAlignment="0" applyProtection="0"/>
    <xf numFmtId="0" fontId="67" fillId="0" borderId="5" applyNumberFormat="0" applyFill="0" applyAlignment="0" applyProtection="0"/>
    <xf numFmtId="0" fontId="67" fillId="0" borderId="0" applyNumberFormat="0" applyFill="0" applyBorder="0" applyAlignment="0" applyProtection="0"/>
    <xf numFmtId="0" fontId="74" fillId="0" borderId="0" applyNumberFormat="0" applyFill="0" applyBorder="0" applyAlignment="0" applyProtection="0">
      <alignment vertical="top"/>
      <protection locked="0"/>
    </xf>
    <xf numFmtId="0" fontId="68" fillId="7" borderId="1" applyNumberFormat="0" applyAlignment="0" applyProtection="0"/>
    <xf numFmtId="0" fontId="69" fillId="0" borderId="6" applyNumberFormat="0" applyFill="0" applyAlignment="0" applyProtection="0"/>
    <xf numFmtId="0" fontId="70" fillId="22" borderId="0" applyNumberFormat="0" applyBorder="0" applyAlignment="0" applyProtection="0"/>
    <xf numFmtId="0" fontId="18" fillId="0" borderId="0"/>
    <xf numFmtId="0" fontId="18" fillId="0" borderId="0"/>
    <xf numFmtId="0" fontId="58" fillId="0" borderId="0"/>
    <xf numFmtId="0" fontId="58" fillId="0" borderId="0"/>
    <xf numFmtId="0" fontId="18" fillId="0" borderId="0"/>
    <xf numFmtId="0" fontId="1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1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18" fillId="0" borderId="0"/>
    <xf numFmtId="0" fontId="59" fillId="0" borderId="0"/>
    <xf numFmtId="0" fontId="58" fillId="0" borderId="0"/>
    <xf numFmtId="0" fontId="58" fillId="0" borderId="0"/>
    <xf numFmtId="0" fontId="58" fillId="0" borderId="0"/>
    <xf numFmtId="0" fontId="58" fillId="0" borderId="0"/>
    <xf numFmtId="0" fontId="58" fillId="0" borderId="0"/>
    <xf numFmtId="0" fontId="18" fillId="0" borderId="0"/>
    <xf numFmtId="0" fontId="58" fillId="0" borderId="0"/>
    <xf numFmtId="0" fontId="58" fillId="0" borderId="0"/>
    <xf numFmtId="0" fontId="58" fillId="0" borderId="0"/>
    <xf numFmtId="0" fontId="58" fillId="0" borderId="0"/>
    <xf numFmtId="0" fontId="48" fillId="0" borderId="0"/>
    <xf numFmtId="0" fontId="58" fillId="0" borderId="0"/>
    <xf numFmtId="0" fontId="58" fillId="0" borderId="0"/>
    <xf numFmtId="0" fontId="58" fillId="0" borderId="0"/>
    <xf numFmtId="0" fontId="18" fillId="0" borderId="0"/>
    <xf numFmtId="0" fontId="59" fillId="23" borderId="7" applyNumberFormat="0" applyFont="0" applyAlignment="0" applyProtection="0"/>
    <xf numFmtId="0" fontId="71" fillId="20" borderId="8" applyNumberFormat="0" applyAlignment="0" applyProtection="0"/>
    <xf numFmtId="9" fontId="18" fillId="0" borderId="0" applyFont="0" applyFill="0" applyBorder="0" applyAlignment="0" applyProtection="0"/>
    <xf numFmtId="0" fontId="57" fillId="25" borderId="0" applyNumberFormat="0" applyBorder="0" applyAlignment="0" applyProtection="0"/>
    <xf numFmtId="0" fontId="57" fillId="26" borderId="0" applyNumberFormat="0" applyBorder="0" applyAlignment="0" applyProtection="0"/>
    <xf numFmtId="0" fontId="34" fillId="0" borderId="0" applyNumberFormat="0" applyFill="0" applyBorder="0" applyAlignment="0" applyProtection="0"/>
    <xf numFmtId="0" fontId="60" fillId="0" borderId="9" applyNumberFormat="0" applyFill="0" applyAlignment="0" applyProtection="0"/>
    <xf numFmtId="0" fontId="72" fillId="0" borderId="0" applyNumberFormat="0" applyFill="0" applyBorder="0" applyAlignment="0" applyProtection="0"/>
    <xf numFmtId="0" fontId="18" fillId="23" borderId="7" applyNumberFormat="0" applyFont="0" applyAlignment="0" applyProtection="0"/>
    <xf numFmtId="0" fontId="58" fillId="0" borderId="0"/>
    <xf numFmtId="0" fontId="17" fillId="0" borderId="0"/>
    <xf numFmtId="0" fontId="18" fillId="0" borderId="0"/>
    <xf numFmtId="0" fontId="18" fillId="0" borderId="0"/>
    <xf numFmtId="0" fontId="18" fillId="0" borderId="0"/>
    <xf numFmtId="0" fontId="16" fillId="0" borderId="0"/>
    <xf numFmtId="0" fontId="18" fillId="0" borderId="0"/>
    <xf numFmtId="0" fontId="15" fillId="0" borderId="0"/>
    <xf numFmtId="0" fontId="14" fillId="0" borderId="0"/>
    <xf numFmtId="0" fontId="13" fillId="0" borderId="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5" borderId="0" applyNumberFormat="0" applyBorder="0" applyAlignment="0" applyProtection="0"/>
    <xf numFmtId="0" fontId="19" fillId="8" borderId="0" applyNumberFormat="0" applyBorder="0" applyAlignment="0" applyProtection="0"/>
    <xf numFmtId="0" fontId="19" fillId="11" borderId="0" applyNumberFormat="0" applyBorder="0" applyAlignment="0" applyProtection="0"/>
    <xf numFmtId="0" fontId="20" fillId="12"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9" borderId="0" applyNumberFormat="0" applyBorder="0" applyAlignment="0" applyProtection="0"/>
    <xf numFmtId="0" fontId="21" fillId="3" borderId="0" applyNumberFormat="0" applyBorder="0" applyAlignment="0" applyProtection="0"/>
    <xf numFmtId="0" fontId="22" fillId="20" borderId="1" applyNumberFormat="0" applyAlignment="0" applyProtection="0"/>
    <xf numFmtId="0" fontId="23" fillId="21" borderId="2" applyNumberFormat="0" applyAlignment="0" applyProtection="0"/>
    <xf numFmtId="0" fontId="24" fillId="0" borderId="0" applyNumberFormat="0" applyFill="0" applyBorder="0" applyAlignment="0" applyProtection="0"/>
    <xf numFmtId="0" fontId="80" fillId="4" borderId="0" applyNumberFormat="0" applyBorder="0" applyAlignment="0" applyProtection="0"/>
    <xf numFmtId="0" fontId="25" fillId="0" borderId="3" applyNumberFormat="0" applyFill="0" applyAlignment="0" applyProtection="0"/>
    <xf numFmtId="0" fontId="26" fillId="0" borderId="4" applyNumberFormat="0" applyFill="0" applyAlignment="0" applyProtection="0"/>
    <xf numFmtId="0" fontId="27" fillId="0" borderId="5" applyNumberFormat="0" applyFill="0" applyAlignment="0" applyProtection="0"/>
    <xf numFmtId="0" fontId="27" fillId="0" borderId="0" applyNumberFormat="0" applyFill="0" applyBorder="0" applyAlignment="0" applyProtection="0"/>
    <xf numFmtId="0" fontId="29" fillId="7" borderId="1" applyNumberFormat="0" applyAlignment="0" applyProtection="0"/>
    <xf numFmtId="0" fontId="30" fillId="0" borderId="6" applyNumberFormat="0" applyFill="0" applyAlignment="0" applyProtection="0"/>
    <xf numFmtId="0" fontId="31" fillId="22" borderId="0" applyNumberFormat="0" applyBorder="0" applyAlignment="0" applyProtection="0"/>
    <xf numFmtId="0" fontId="18" fillId="23" borderId="7" applyNumberFormat="0" applyFont="0" applyAlignment="0" applyProtection="0"/>
    <xf numFmtId="0" fontId="33" fillId="20" borderId="8" applyNumberFormat="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0" applyNumberFormat="0" applyFill="0" applyBorder="0" applyAlignment="0" applyProtection="0"/>
    <xf numFmtId="0" fontId="56" fillId="4" borderId="0" applyNumberFormat="0" applyBorder="0" applyAlignment="0" applyProtection="0"/>
    <xf numFmtId="0" fontId="57" fillId="14" borderId="0" applyNumberFormat="0" applyBorder="0" applyAlignment="0" applyProtection="0"/>
    <xf numFmtId="0" fontId="57" fillId="19" borderId="0" applyNumberFormat="0" applyBorder="0" applyAlignment="0" applyProtection="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8" fillId="0" borderId="0" applyFont="0" applyFill="0" applyBorder="0" applyAlignment="0" applyProtection="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1" fillId="0" borderId="0"/>
    <xf numFmtId="0" fontId="11" fillId="0" borderId="0"/>
    <xf numFmtId="0" fontId="11" fillId="0" borderId="0"/>
    <xf numFmtId="0" fontId="10" fillId="0" borderId="0"/>
    <xf numFmtId="0" fontId="10" fillId="0" borderId="0"/>
    <xf numFmtId="0" fontId="10" fillId="0" borderId="0"/>
    <xf numFmtId="0" fontId="9" fillId="0" borderId="0"/>
    <xf numFmtId="0" fontId="8" fillId="0" borderId="0"/>
    <xf numFmtId="4" fontId="81" fillId="0" borderId="14" applyAlignment="0"/>
    <xf numFmtId="0" fontId="7" fillId="0" borderId="0"/>
    <xf numFmtId="0" fontId="7" fillId="0" borderId="0"/>
    <xf numFmtId="0" fontId="7" fillId="0" borderId="0"/>
    <xf numFmtId="0" fontId="7" fillId="0" borderId="0"/>
    <xf numFmtId="0" fontId="7" fillId="0" borderId="0"/>
    <xf numFmtId="0" fontId="6" fillId="0" borderId="0"/>
    <xf numFmtId="0" fontId="5" fillId="0" borderId="0"/>
    <xf numFmtId="0" fontId="4" fillId="0" borderId="0"/>
    <xf numFmtId="0" fontId="3" fillId="0" borderId="0"/>
    <xf numFmtId="0" fontId="3" fillId="0" borderId="0"/>
    <xf numFmtId="0" fontId="3" fillId="0" borderId="0"/>
    <xf numFmtId="0" fontId="50" fillId="0" borderId="0"/>
    <xf numFmtId="0" fontId="51" fillId="0" borderId="0"/>
    <xf numFmtId="0" fontId="98" fillId="0" borderId="0"/>
    <xf numFmtId="0" fontId="51" fillId="0" borderId="0"/>
    <xf numFmtId="0" fontId="2" fillId="0" borderId="0"/>
    <xf numFmtId="0" fontId="1" fillId="0" borderId="0"/>
  </cellStyleXfs>
  <cellXfs count="472">
    <xf numFmtId="0" fontId="0" fillId="0" borderId="0" xfId="0"/>
    <xf numFmtId="0" fontId="38" fillId="0" borderId="0" xfId="0" applyFont="1" applyFill="1" applyBorder="1"/>
    <xf numFmtId="0" fontId="39" fillId="0" borderId="0" xfId="0" applyFont="1" applyFill="1"/>
    <xf numFmtId="3" fontId="40" fillId="0" borderId="0" xfId="0" applyNumberFormat="1" applyFont="1" applyFill="1" applyAlignment="1">
      <alignment vertical="top"/>
    </xf>
    <xf numFmtId="0" fontId="18" fillId="0" borderId="0" xfId="0" applyFont="1" applyFill="1"/>
    <xf numFmtId="0" fontId="18" fillId="0" borderId="0" xfId="0" applyFont="1" applyFill="1" applyAlignment="1">
      <alignment horizontal="left" indent="2"/>
    </xf>
    <xf numFmtId="0" fontId="18" fillId="0" borderId="0" xfId="0" applyFont="1" applyFill="1" applyBorder="1" applyAlignment="1">
      <alignment horizontal="left" indent="2"/>
    </xf>
    <xf numFmtId="3" fontId="18" fillId="0" borderId="0" xfId="0" applyNumberFormat="1" applyFont="1" applyFill="1" applyAlignment="1"/>
    <xf numFmtId="3" fontId="39" fillId="0" borderId="0" xfId="0" applyNumberFormat="1" applyFont="1" applyFill="1" applyAlignment="1"/>
    <xf numFmtId="0" fontId="18" fillId="0" borderId="0" xfId="0" applyFont="1"/>
    <xf numFmtId="0" fontId="41" fillId="0" borderId="0" xfId="0" applyFont="1" applyFill="1" applyBorder="1"/>
    <xf numFmtId="0" fontId="48" fillId="0" borderId="0" xfId="0" applyFont="1" applyFill="1" applyBorder="1"/>
    <xf numFmtId="3" fontId="39" fillId="0" borderId="0" xfId="0" applyNumberFormat="1" applyFont="1"/>
    <xf numFmtId="0" fontId="39" fillId="0" borderId="0" xfId="0" applyFont="1"/>
    <xf numFmtId="3" fontId="18" fillId="0" borderId="0" xfId="0" applyNumberFormat="1" applyFont="1"/>
    <xf numFmtId="0" fontId="55" fillId="0" borderId="0" xfId="0" applyFont="1" applyFill="1" applyBorder="1"/>
    <xf numFmtId="0" fontId="0" fillId="0" borderId="0" xfId="0" applyBorder="1"/>
    <xf numFmtId="3" fontId="0" fillId="0" borderId="0" xfId="0" applyNumberFormat="1"/>
    <xf numFmtId="0" fontId="0" fillId="0" borderId="0" xfId="0" applyFill="1" applyBorder="1"/>
    <xf numFmtId="0" fontId="48" fillId="0" borderId="0" xfId="0" applyFont="1"/>
    <xf numFmtId="0" fontId="48" fillId="0" borderId="0" xfId="0" applyFont="1" applyFill="1"/>
    <xf numFmtId="3" fontId="18" fillId="0" borderId="0" xfId="0" applyNumberFormat="1" applyFont="1" applyFill="1"/>
    <xf numFmtId="14" fontId="39" fillId="0" borderId="0" xfId="0" applyNumberFormat="1" applyFont="1" applyFill="1" applyBorder="1" applyAlignment="1">
      <alignment horizontal="left"/>
    </xf>
    <xf numFmtId="0" fontId="18" fillId="0" borderId="0" xfId="0" applyFont="1" applyFill="1" applyAlignment="1">
      <alignment horizontal="left" vertical="top"/>
    </xf>
    <xf numFmtId="0" fontId="18" fillId="0" borderId="0" xfId="0" applyFont="1" applyFill="1" applyAlignment="1">
      <alignment horizontal="left"/>
    </xf>
    <xf numFmtId="0" fontId="18" fillId="0" borderId="0" xfId="0" applyFont="1" applyAlignment="1">
      <alignment horizontal="left" indent="2"/>
    </xf>
    <xf numFmtId="0" fontId="18" fillId="0" borderId="0" xfId="0" applyFont="1" applyAlignment="1">
      <alignment horizontal="left" wrapText="1"/>
    </xf>
    <xf numFmtId="3" fontId="75" fillId="0" borderId="0" xfId="0" applyNumberFormat="1" applyFont="1"/>
    <xf numFmtId="0" fontId="18" fillId="0" borderId="0" xfId="31" applyNumberFormat="1" applyFont="1" applyFill="1" applyBorder="1" applyAlignment="1" applyProtection="1">
      <alignment horizontal="left" vertical="top" wrapText="1" indent="2"/>
    </xf>
    <xf numFmtId="0" fontId="39" fillId="0" borderId="0" xfId="0" applyFont="1" applyAlignment="1">
      <alignment horizontal="right" wrapText="1" indent="1"/>
    </xf>
    <xf numFmtId="3" fontId="81" fillId="0" borderId="0" xfId="0" applyNumberFormat="1" applyFont="1"/>
    <xf numFmtId="0" fontId="39" fillId="0" borderId="0" xfId="0" applyFont="1" applyAlignment="1">
      <alignment horizontal="right"/>
    </xf>
    <xf numFmtId="3" fontId="18" fillId="0" borderId="0" xfId="31" applyNumberFormat="1" applyFont="1" applyFill="1" applyBorder="1" applyAlignment="1" applyProtection="1">
      <alignment vertical="top" wrapText="1"/>
    </xf>
    <xf numFmtId="3" fontId="37" fillId="0" borderId="0" xfId="31" applyNumberFormat="1" applyFont="1" applyFill="1" applyBorder="1" applyAlignment="1" applyProtection="1">
      <alignment vertical="top" wrapText="1"/>
    </xf>
    <xf numFmtId="0" fontId="18" fillId="0" borderId="0" xfId="0" applyFont="1" applyAlignment="1">
      <alignment horizontal="right"/>
    </xf>
    <xf numFmtId="0" fontId="18" fillId="0" borderId="0" xfId="48" applyFont="1"/>
    <xf numFmtId="3" fontId="39" fillId="0" borderId="0" xfId="48" applyNumberFormat="1" applyFont="1"/>
    <xf numFmtId="0" fontId="18" fillId="0" borderId="0" xfId="31" applyNumberFormat="1" applyFont="1" applyFill="1" applyBorder="1" applyAlignment="1" applyProtection="1">
      <alignment horizontal="left" vertical="top" indent="2"/>
    </xf>
    <xf numFmtId="0" fontId="18" fillId="0" borderId="0" xfId="31" applyNumberFormat="1" applyFont="1" applyFill="1" applyBorder="1" applyAlignment="1" applyProtection="1">
      <alignment horizontal="left" vertical="top" wrapText="1" indent="3"/>
    </xf>
    <xf numFmtId="0" fontId="37" fillId="0" borderId="0" xfId="31" applyNumberFormat="1" applyFont="1" applyFill="1" applyBorder="1" applyAlignment="1" applyProtection="1">
      <alignment horizontal="left" vertical="top" wrapText="1" indent="5"/>
    </xf>
    <xf numFmtId="3" fontId="18" fillId="0" borderId="0" xfId="48" applyNumberFormat="1" applyFont="1"/>
    <xf numFmtId="0" fontId="37" fillId="0" borderId="0" xfId="48" applyFont="1" applyAlignment="1">
      <alignment vertical="top" wrapText="1"/>
    </xf>
    <xf numFmtId="3" fontId="37" fillId="0" borderId="0" xfId="48" applyNumberFormat="1" applyFont="1" applyAlignment="1">
      <alignment vertical="top" wrapText="1"/>
    </xf>
    <xf numFmtId="0" fontId="0" fillId="0" borderId="0" xfId="0" applyAlignment="1">
      <alignment horizontal="left"/>
    </xf>
    <xf numFmtId="0" fontId="0" fillId="0" borderId="0" xfId="0" applyNumberFormat="1"/>
    <xf numFmtId="3" fontId="18" fillId="0" borderId="0" xfId="31" applyNumberFormat="1" applyFont="1" applyFill="1" applyBorder="1" applyAlignment="1" applyProtection="1">
      <alignment vertical="top"/>
    </xf>
    <xf numFmtId="0" fontId="0" fillId="0" borderId="0" xfId="0"/>
    <xf numFmtId="0" fontId="0" fillId="0" borderId="0" xfId="0" applyAlignment="1">
      <alignment vertical="top"/>
    </xf>
    <xf numFmtId="0" fontId="49" fillId="0" borderId="0" xfId="42" applyFont="1" applyAlignment="1">
      <alignment horizontal="left" vertical="top" indent="3"/>
    </xf>
    <xf numFmtId="0" fontId="49" fillId="0" borderId="0" xfId="42" applyFont="1" applyAlignment="1">
      <alignment horizontal="left" vertical="top" wrapText="1" indent="3"/>
    </xf>
    <xf numFmtId="0" fontId="54" fillId="0" borderId="0" xfId="0" applyFont="1" applyAlignment="1">
      <alignment horizontal="left" vertical="top" wrapText="1" indent="4"/>
    </xf>
    <xf numFmtId="0" fontId="47" fillId="0" borderId="0" xfId="0" applyFont="1" applyAlignment="1">
      <alignment horizontal="right"/>
    </xf>
    <xf numFmtId="0" fontId="18" fillId="0" borderId="0" xfId="0" applyFont="1" applyBorder="1" applyAlignment="1">
      <alignment horizontal="right"/>
    </xf>
    <xf numFmtId="9" fontId="18" fillId="0" borderId="0" xfId="45" applyFont="1" applyBorder="1" applyAlignment="1">
      <alignment horizontal="right"/>
    </xf>
    <xf numFmtId="0" fontId="48" fillId="0" borderId="0" xfId="42" applyFont="1"/>
    <xf numFmtId="0" fontId="18" fillId="0" borderId="0" xfId="42"/>
    <xf numFmtId="0" fontId="53" fillId="0" borderId="0" xfId="42" applyFont="1"/>
    <xf numFmtId="0" fontId="18" fillId="0" borderId="0" xfId="42" applyAlignment="1"/>
    <xf numFmtId="0" fontId="47" fillId="0" borderId="0" xfId="42" applyFont="1" applyAlignment="1">
      <alignment horizontal="left" vertical="top"/>
    </xf>
    <xf numFmtId="3" fontId="47" fillId="0" borderId="0" xfId="42" applyNumberFormat="1" applyFont="1" applyAlignment="1">
      <alignment vertical="top"/>
    </xf>
    <xf numFmtId="3" fontId="48" fillId="0" borderId="0" xfId="42" applyNumberFormat="1" applyFont="1" applyAlignment="1">
      <alignment vertical="top"/>
    </xf>
    <xf numFmtId="0" fontId="48" fillId="0" borderId="0" xfId="42" applyFont="1" applyAlignment="1">
      <alignment horizontal="left" vertical="top"/>
    </xf>
    <xf numFmtId="3" fontId="49" fillId="0" borderId="0" xfId="42" applyNumberFormat="1" applyFont="1" applyAlignment="1">
      <alignment vertical="top" wrapText="1"/>
    </xf>
    <xf numFmtId="3" fontId="49" fillId="0" borderId="0" xfId="42" applyNumberFormat="1" applyFont="1" applyAlignment="1">
      <alignment vertical="top"/>
    </xf>
    <xf numFmtId="0" fontId="48" fillId="0" borderId="0" xfId="42" applyFont="1" applyAlignment="1">
      <alignment horizontal="left" vertical="top" wrapText="1"/>
    </xf>
    <xf numFmtId="3" fontId="48" fillId="0" borderId="0" xfId="42" applyNumberFormat="1" applyFont="1" applyAlignment="1">
      <alignment vertical="top" wrapText="1"/>
    </xf>
    <xf numFmtId="3" fontId="39" fillId="0" borderId="0" xfId="0" applyNumberFormat="1" applyFont="1" applyAlignment="1">
      <alignment vertical="top"/>
    </xf>
    <xf numFmtId="3" fontId="52" fillId="0" borderId="0" xfId="35" applyNumberFormat="1" applyFont="1" applyAlignment="1">
      <alignment vertical="top"/>
    </xf>
    <xf numFmtId="3" fontId="52" fillId="0" borderId="0" xfId="35" applyNumberFormat="1" applyFont="1" applyAlignment="1">
      <alignment vertical="top" wrapText="1"/>
    </xf>
    <xf numFmtId="3" fontId="41" fillId="0" borderId="0" xfId="0" applyNumberFormat="1" applyFont="1" applyAlignment="1">
      <alignment vertical="top"/>
    </xf>
    <xf numFmtId="3" fontId="39" fillId="0" borderId="0" xfId="35" applyNumberFormat="1" applyFont="1" applyAlignment="1">
      <alignment vertical="top"/>
    </xf>
    <xf numFmtId="3" fontId="40" fillId="0" borderId="0" xfId="35" applyNumberFormat="1" applyFont="1" applyAlignment="1">
      <alignment vertical="top"/>
    </xf>
    <xf numFmtId="0" fontId="52" fillId="0" borderId="0" xfId="35" applyFont="1" applyAlignment="1">
      <alignment horizontal="left" vertical="top" indent="1"/>
    </xf>
    <xf numFmtId="3" fontId="18" fillId="0" borderId="0" xfId="36" applyNumberFormat="1" applyFont="1" applyAlignment="1">
      <alignment vertical="top"/>
    </xf>
    <xf numFmtId="0" fontId="52" fillId="0" borderId="0" xfId="35" applyFont="1" applyAlignment="1">
      <alignment horizontal="left" vertical="top" indent="2"/>
    </xf>
    <xf numFmtId="0" fontId="47" fillId="0" borderId="0" xfId="0" applyFont="1" applyAlignment="1">
      <alignment vertical="top"/>
    </xf>
    <xf numFmtId="3" fontId="47" fillId="0" borderId="0" xfId="0" applyNumberFormat="1" applyFont="1" applyAlignment="1">
      <alignment vertical="top"/>
    </xf>
    <xf numFmtId="0" fontId="18" fillId="0" borderId="0" xfId="0" applyFont="1" applyAlignment="1">
      <alignment vertical="top"/>
    </xf>
    <xf numFmtId="3" fontId="18" fillId="0" borderId="0" xfId="0" applyNumberFormat="1" applyFont="1" applyAlignment="1">
      <alignment vertical="top"/>
    </xf>
    <xf numFmtId="2" fontId="40" fillId="0" borderId="0" xfId="0" applyNumberFormat="1" applyFont="1" applyAlignment="1">
      <alignment horizontal="left" vertical="top" indent="2"/>
    </xf>
    <xf numFmtId="3" fontId="40" fillId="0" borderId="0" xfId="0" applyNumberFormat="1" applyFont="1" applyAlignment="1">
      <alignment vertical="top"/>
    </xf>
    <xf numFmtId="2" fontId="40" fillId="0" borderId="0" xfId="0" applyNumberFormat="1" applyFont="1" applyAlignment="1">
      <alignment horizontal="left" vertical="top"/>
    </xf>
    <xf numFmtId="0" fontId="48" fillId="0" borderId="0" xfId="0" applyFont="1" applyAlignment="1">
      <alignment vertical="top"/>
    </xf>
    <xf numFmtId="3" fontId="48" fillId="0" borderId="0" xfId="0" applyNumberFormat="1" applyFont="1" applyAlignment="1">
      <alignment vertical="top"/>
    </xf>
    <xf numFmtId="0" fontId="49" fillId="0" borderId="0" xfId="0" applyFont="1" applyAlignment="1">
      <alignment horizontal="left" vertical="top"/>
    </xf>
    <xf numFmtId="3" fontId="49" fillId="0" borderId="0" xfId="0" applyNumberFormat="1" applyFont="1" applyAlignment="1">
      <alignment vertical="top"/>
    </xf>
    <xf numFmtId="2" fontId="49" fillId="0" borderId="0" xfId="0" applyNumberFormat="1" applyFont="1" applyAlignment="1">
      <alignment horizontal="left" vertical="top" indent="2"/>
    </xf>
    <xf numFmtId="2" fontId="49" fillId="0" borderId="0" xfId="0" applyNumberFormat="1" applyFont="1" applyAlignment="1">
      <alignment horizontal="left" vertical="top"/>
    </xf>
    <xf numFmtId="0" fontId="39" fillId="0" borderId="0" xfId="0" applyFont="1" applyAlignment="1">
      <alignment horizontal="left" vertical="top"/>
    </xf>
    <xf numFmtId="0" fontId="18" fillId="0" borderId="0" xfId="0" applyFont="1" applyAlignment="1">
      <alignment horizontal="left" vertical="top"/>
    </xf>
    <xf numFmtId="0" fontId="48" fillId="0" borderId="0" xfId="0" applyFont="1" applyAlignment="1">
      <alignment horizontal="left" vertical="top" indent="1"/>
    </xf>
    <xf numFmtId="2" fontId="40" fillId="0" borderId="0" xfId="0" applyNumberFormat="1" applyFont="1" applyAlignment="1">
      <alignment horizontal="left" vertical="top" indent="3"/>
    </xf>
    <xf numFmtId="0" fontId="47" fillId="0" borderId="0" xfId="0" applyFont="1"/>
    <xf numFmtId="3" fontId="47" fillId="0" borderId="0" xfId="0" applyNumberFormat="1" applyFont="1"/>
    <xf numFmtId="3" fontId="0" fillId="0" borderId="0" xfId="0" applyNumberFormat="1" applyAlignment="1">
      <alignment vertical="top"/>
    </xf>
    <xf numFmtId="0" fontId="37" fillId="0" borderId="0" xfId="35" applyFont="1" applyAlignment="1">
      <alignment horizontal="left" vertical="top" wrapText="1" indent="2"/>
    </xf>
    <xf numFmtId="0" fontId="39" fillId="0" borderId="0" xfId="0" applyFont="1" applyAlignment="1">
      <alignment vertical="top"/>
    </xf>
    <xf numFmtId="0" fontId="18" fillId="0" borderId="0" xfId="0" applyFont="1" applyAlignment="1">
      <alignment horizontal="left" indent="1"/>
    </xf>
    <xf numFmtId="0" fontId="54" fillId="0" borderId="0" xfId="0" applyFont="1" applyAlignment="1">
      <alignment horizontal="left" vertical="top" indent="3"/>
    </xf>
    <xf numFmtId="3" fontId="54" fillId="0" borderId="0" xfId="0" applyNumberFormat="1" applyFont="1" applyAlignment="1">
      <alignment vertical="top"/>
    </xf>
    <xf numFmtId="0" fontId="54" fillId="0" borderId="0" xfId="0" applyFont="1" applyAlignment="1">
      <alignment horizontal="left" vertical="top" indent="4"/>
    </xf>
    <xf numFmtId="166" fontId="41" fillId="0" borderId="0" xfId="35" applyNumberFormat="1" applyFont="1" applyAlignment="1">
      <alignment horizontal="left" wrapText="1"/>
    </xf>
    <xf numFmtId="0" fontId="44" fillId="0" borderId="0" xfId="35" applyFont="1" applyAlignment="1">
      <alignment horizontal="left" vertical="top"/>
    </xf>
    <xf numFmtId="3" fontId="44" fillId="0" borderId="0" xfId="35" applyNumberFormat="1" applyFont="1" applyAlignment="1">
      <alignment vertical="top"/>
    </xf>
    <xf numFmtId="0" fontId="39" fillId="0" borderId="0" xfId="35" applyFont="1" applyAlignment="1">
      <alignment horizontal="left" vertical="top"/>
    </xf>
    <xf numFmtId="0" fontId="40" fillId="0" borderId="0" xfId="35" applyFont="1" applyAlignment="1">
      <alignment horizontal="left" vertical="top" indent="1"/>
    </xf>
    <xf numFmtId="0" fontId="40" fillId="0" borderId="0" xfId="35" applyFont="1" applyAlignment="1">
      <alignment horizontal="left" vertical="top" indent="2"/>
    </xf>
    <xf numFmtId="0" fontId="45" fillId="0" borderId="0" xfId="35" applyFont="1" applyAlignment="1">
      <alignment horizontal="left" vertical="top"/>
    </xf>
    <xf numFmtId="3" fontId="18" fillId="0" borderId="0" xfId="35" applyNumberFormat="1" applyFont="1" applyAlignment="1">
      <alignment vertical="top"/>
    </xf>
    <xf numFmtId="0" fontId="45" fillId="0" borderId="0" xfId="36" applyFont="1" applyAlignment="1">
      <alignment horizontal="left" vertical="top"/>
    </xf>
    <xf numFmtId="49" fontId="44" fillId="0" borderId="0" xfId="35" applyNumberFormat="1" applyFont="1" applyAlignment="1">
      <alignment horizontal="left" vertical="top"/>
    </xf>
    <xf numFmtId="3" fontId="77" fillId="0" borderId="0" xfId="35" applyNumberFormat="1" applyFont="1" applyAlignment="1">
      <alignment vertical="top" wrapText="1"/>
    </xf>
    <xf numFmtId="0" fontId="46" fillId="0" borderId="0" xfId="35" applyFont="1" applyAlignment="1">
      <alignment horizontal="left" vertical="top" wrapText="1" indent="2"/>
    </xf>
    <xf numFmtId="3" fontId="46" fillId="0" borderId="0" xfId="35" applyNumberFormat="1" applyFont="1" applyAlignment="1">
      <alignment vertical="top" wrapText="1"/>
    </xf>
    <xf numFmtId="0" fontId="45" fillId="0" borderId="0" xfId="35" applyFont="1" applyAlignment="1">
      <alignment horizontal="left" vertical="top" wrapText="1"/>
    </xf>
    <xf numFmtId="3" fontId="18" fillId="0" borderId="0" xfId="35" applyNumberFormat="1" applyFont="1" applyAlignment="1">
      <alignment vertical="top" wrapText="1"/>
    </xf>
    <xf numFmtId="3" fontId="76" fillId="0" borderId="0" xfId="35" applyNumberFormat="1" applyFont="1" applyAlignment="1">
      <alignment vertical="top" wrapText="1"/>
    </xf>
    <xf numFmtId="0" fontId="46" fillId="0" borderId="0" xfId="35" applyFont="1" applyAlignment="1">
      <alignment horizontal="left" vertical="top" indent="1"/>
    </xf>
    <xf numFmtId="0" fontId="37" fillId="0" borderId="0" xfId="35" applyFont="1" applyAlignment="1">
      <alignment horizontal="left" vertical="top" indent="2"/>
    </xf>
    <xf numFmtId="3" fontId="37" fillId="0" borderId="0" xfId="35" applyNumberFormat="1" applyFont="1" applyAlignment="1">
      <alignment vertical="top"/>
    </xf>
    <xf numFmtId="0" fontId="37" fillId="0" borderId="0" xfId="35" applyFont="1" applyAlignment="1">
      <alignment horizontal="left" vertical="top" wrapText="1"/>
    </xf>
    <xf numFmtId="3" fontId="37" fillId="0" borderId="0" xfId="35" applyNumberFormat="1" applyFont="1" applyAlignment="1">
      <alignment vertical="top" wrapText="1"/>
    </xf>
    <xf numFmtId="0" fontId="54" fillId="0" borderId="0" xfId="42" applyFont="1" applyAlignment="1">
      <alignment wrapText="1"/>
    </xf>
    <xf numFmtId="3" fontId="54" fillId="0" borderId="0" xfId="42" applyNumberFormat="1" applyFont="1" applyAlignment="1">
      <alignment wrapText="1"/>
    </xf>
    <xf numFmtId="0" fontId="52" fillId="0" borderId="0" xfId="35" applyFont="1" applyAlignment="1">
      <alignment horizontal="left" vertical="top" wrapText="1" indent="2"/>
    </xf>
    <xf numFmtId="0" fontId="41" fillId="0" borderId="0" xfId="35" applyFont="1" applyAlignment="1">
      <alignment horizontal="left" vertical="top"/>
    </xf>
    <xf numFmtId="3" fontId="41" fillId="0" borderId="0" xfId="35" applyNumberFormat="1" applyFont="1" applyAlignment="1">
      <alignment vertical="top"/>
    </xf>
    <xf numFmtId="0" fontId="39" fillId="0" borderId="0" xfId="0" applyFont="1" applyAlignment="1">
      <alignment horizontal="left" vertical="top" indent="2"/>
    </xf>
    <xf numFmtId="0" fontId="52" fillId="0" borderId="0" xfId="35" applyFont="1" applyAlignment="1">
      <alignment horizontal="left" vertical="top" indent="3"/>
    </xf>
    <xf numFmtId="0" fontId="46" fillId="0" borderId="0" xfId="36" quotePrefix="1" applyFont="1" applyAlignment="1">
      <alignment horizontal="left" vertical="top" wrapText="1" indent="1"/>
    </xf>
    <xf numFmtId="3" fontId="46" fillId="0" borderId="0" xfId="36" quotePrefix="1" applyNumberFormat="1" applyFont="1" applyAlignment="1">
      <alignment vertical="top" wrapText="1"/>
    </xf>
    <xf numFmtId="0" fontId="78" fillId="0" borderId="0" xfId="36" quotePrefix="1" applyFont="1" applyAlignment="1">
      <alignment horizontal="left" vertical="top" wrapText="1" indent="1"/>
    </xf>
    <xf numFmtId="0" fontId="43" fillId="0" borderId="0" xfId="0" applyFont="1" applyAlignment="1">
      <alignment horizontal="left" vertical="top" indent="1"/>
    </xf>
    <xf numFmtId="0" fontId="40" fillId="0" borderId="0" xfId="0" applyFont="1" applyAlignment="1">
      <alignment horizontal="left" indent="1"/>
    </xf>
    <xf numFmtId="0" fontId="41" fillId="0" borderId="0" xfId="0" applyFont="1" applyAlignment="1">
      <alignment horizontal="left" vertical="top"/>
    </xf>
    <xf numFmtId="3" fontId="54" fillId="0" borderId="0" xfId="35" applyNumberFormat="1" applyFont="1" applyAlignment="1">
      <alignment vertical="top"/>
    </xf>
    <xf numFmtId="49" fontId="78" fillId="0" borderId="0" xfId="36" applyNumberFormat="1" applyFont="1" applyAlignment="1">
      <alignment horizontal="left" wrapText="1" indent="1"/>
    </xf>
    <xf numFmtId="0" fontId="43" fillId="0" borderId="0" xfId="149" applyFont="1" applyAlignment="1">
      <alignment horizontal="left" vertical="top" indent="1"/>
    </xf>
    <xf numFmtId="3" fontId="39" fillId="0" borderId="0" xfId="149" applyNumberFormat="1" applyFont="1" applyAlignment="1">
      <alignment vertical="top"/>
    </xf>
    <xf numFmtId="49" fontId="46" fillId="0" borderId="0" xfId="36" applyNumberFormat="1" applyFont="1" applyAlignment="1">
      <alignment horizontal="left" wrapText="1" indent="1"/>
    </xf>
    <xf numFmtId="3" fontId="46" fillId="0" borderId="0" xfId="36" applyNumberFormat="1" applyFont="1" applyAlignment="1">
      <alignment wrapText="1"/>
    </xf>
    <xf numFmtId="3" fontId="42" fillId="0" borderId="0" xfId="0" applyNumberFormat="1" applyFont="1" applyAlignment="1">
      <alignment vertical="top"/>
    </xf>
    <xf numFmtId="0" fontId="40" fillId="0" borderId="0" xfId="35" applyFont="1" applyAlignment="1">
      <alignment horizontal="left" vertical="top" indent="3"/>
    </xf>
    <xf numFmtId="0" fontId="18" fillId="0" borderId="0" xfId="31" applyFont="1" applyAlignment="1" applyProtection="1">
      <alignment horizontal="left" vertical="top" wrapText="1" indent="2"/>
    </xf>
    <xf numFmtId="3" fontId="46" fillId="0" borderId="0" xfId="36" quotePrefix="1" applyNumberFormat="1" applyFont="1" applyAlignment="1">
      <alignment wrapText="1"/>
    </xf>
    <xf numFmtId="0" fontId="39" fillId="0" borderId="0" xfId="42" applyFont="1" applyAlignment="1">
      <alignment horizontal="left" vertical="top" indent="2"/>
    </xf>
    <xf numFmtId="3" fontId="39" fillId="0" borderId="0" xfId="42" applyNumberFormat="1" applyFont="1" applyAlignment="1">
      <alignment vertical="top"/>
    </xf>
    <xf numFmtId="0" fontId="77" fillId="0" borderId="0" xfId="35" applyFont="1" applyAlignment="1">
      <alignment horizontal="left" vertical="top" wrapText="1" indent="2"/>
    </xf>
    <xf numFmtId="0" fontId="76" fillId="0" borderId="0" xfId="35" applyFont="1" applyAlignment="1">
      <alignment horizontal="left" vertical="top" wrapText="1" indent="4"/>
    </xf>
    <xf numFmtId="3" fontId="91" fillId="0" borderId="0" xfId="42" applyNumberFormat="1" applyFont="1" applyAlignment="1">
      <alignment vertical="top" wrapText="1"/>
    </xf>
    <xf numFmtId="3" fontId="48" fillId="0" borderId="0" xfId="42" applyNumberFormat="1" applyFont="1" applyAlignment="1"/>
    <xf numFmtId="3" fontId="18" fillId="0" borderId="0" xfId="0" applyNumberFormat="1" applyFont="1" applyFill="1" applyAlignment="1">
      <alignment vertical="top"/>
    </xf>
    <xf numFmtId="3" fontId="49" fillId="0" borderId="0" xfId="0" applyNumberFormat="1" applyFont="1" applyFill="1" applyAlignment="1">
      <alignment vertical="top"/>
    </xf>
    <xf numFmtId="0" fontId="54" fillId="0" borderId="0" xfId="0" applyFont="1" applyFill="1" applyAlignment="1">
      <alignment vertical="top" wrapText="1"/>
    </xf>
    <xf numFmtId="0" fontId="18" fillId="0" borderId="0" xfId="149"/>
    <xf numFmtId="3" fontId="48" fillId="0" borderId="0" xfId="0" applyNumberFormat="1" applyFont="1" applyFill="1" applyAlignment="1">
      <alignment vertical="top"/>
    </xf>
    <xf numFmtId="0" fontId="91" fillId="0" borderId="0" xfId="42" applyFont="1" applyAlignment="1">
      <alignment horizontal="right" vertical="top" wrapText="1" indent="3"/>
    </xf>
    <xf numFmtId="3" fontId="18" fillId="0" borderId="0" xfId="0" applyNumberFormat="1" applyFont="1" applyAlignment="1"/>
    <xf numFmtId="3" fontId="54" fillId="0" borderId="0" xfId="0" applyNumberFormat="1" applyFont="1" applyAlignment="1">
      <alignment vertical="top" wrapText="1"/>
    </xf>
    <xf numFmtId="3" fontId="18" fillId="0" borderId="0" xfId="0" applyNumberFormat="1" applyFont="1" applyAlignment="1" applyProtection="1">
      <alignment vertical="top" wrapText="1"/>
      <protection locked="0"/>
    </xf>
    <xf numFmtId="3" fontId="54" fillId="0" borderId="0" xfId="0" applyNumberFormat="1" applyFont="1" applyFill="1" applyAlignment="1">
      <alignment vertical="top" wrapText="1"/>
    </xf>
    <xf numFmtId="0" fontId="41" fillId="0" borderId="0" xfId="149" applyFont="1"/>
    <xf numFmtId="166" fontId="18" fillId="0" borderId="0" xfId="149" applyNumberFormat="1"/>
    <xf numFmtId="0" fontId="94" fillId="0" borderId="0" xfId="42" applyFont="1" applyAlignment="1">
      <alignment horizontal="left"/>
    </xf>
    <xf numFmtId="0" fontId="95" fillId="0" borderId="0" xfId="42" applyFont="1"/>
    <xf numFmtId="0" fontId="95" fillId="0" borderId="0" xfId="42" applyFont="1" applyAlignment="1"/>
    <xf numFmtId="3" fontId="84" fillId="0" borderId="10" xfId="42" applyNumberFormat="1" applyFont="1" applyBorder="1" applyAlignment="1">
      <alignment horizontal="right" vertical="top" wrapText="1"/>
    </xf>
    <xf numFmtId="3" fontId="85" fillId="0" borderId="10" xfId="42" applyNumberFormat="1" applyFont="1" applyBorder="1" applyAlignment="1">
      <alignment horizontal="right" vertical="top" wrapText="1"/>
    </xf>
    <xf numFmtId="0" fontId="92" fillId="0" borderId="10" xfId="42" applyFont="1" applyBorder="1" applyAlignment="1">
      <alignment horizontal="center" vertical="top" wrapText="1"/>
    </xf>
    <xf numFmtId="0" fontId="92" fillId="0" borderId="10" xfId="42" applyFont="1" applyBorder="1" applyAlignment="1">
      <alignment horizontal="center" wrapText="1"/>
    </xf>
    <xf numFmtId="0" fontId="84" fillId="0" borderId="10" xfId="42" applyFont="1" applyBorder="1" applyAlignment="1">
      <alignment horizontal="left" vertical="top" wrapText="1"/>
    </xf>
    <xf numFmtId="0" fontId="85" fillId="0" borderId="10" xfId="42" applyFont="1" applyBorder="1" applyAlignment="1">
      <alignment horizontal="left" vertical="top" wrapText="1"/>
    </xf>
    <xf numFmtId="0" fontId="18" fillId="0" borderId="0" xfId="0" applyFont="1" applyFill="1" applyAlignment="1">
      <alignment vertical="top"/>
    </xf>
    <xf numFmtId="3" fontId="18" fillId="0" borderId="0" xfId="31" applyNumberFormat="1" applyFont="1" applyAlignment="1" applyProtection="1">
      <alignment vertical="top" wrapText="1"/>
    </xf>
    <xf numFmtId="0" fontId="0" fillId="0" borderId="0" xfId="0" applyFill="1"/>
    <xf numFmtId="0" fontId="84" fillId="0" borderId="15" xfId="42" applyFont="1" applyBorder="1" applyAlignment="1">
      <alignment horizontal="center" vertical="top"/>
    </xf>
    <xf numFmtId="0" fontId="84" fillId="0" borderId="13" xfId="42" applyFont="1" applyBorder="1" applyAlignment="1">
      <alignment horizontal="center" vertical="top" wrapText="1"/>
    </xf>
    <xf numFmtId="0" fontId="84" fillId="0" borderId="13" xfId="42" applyFont="1" applyBorder="1" applyAlignment="1">
      <alignment vertical="top"/>
    </xf>
    <xf numFmtId="0" fontId="85" fillId="0" borderId="13" xfId="42" applyFont="1" applyBorder="1" applyAlignment="1">
      <alignment horizontal="left" vertical="top" wrapText="1"/>
    </xf>
    <xf numFmtId="3" fontId="85" fillId="0" borderId="13" xfId="42" applyNumberFormat="1" applyFont="1" applyBorder="1" applyAlignment="1">
      <alignment horizontal="right" vertical="top" wrapText="1"/>
    </xf>
    <xf numFmtId="3" fontId="85" fillId="0" borderId="16" xfId="42" applyNumberFormat="1" applyFont="1" applyBorder="1" applyAlignment="1">
      <alignment horizontal="right" vertical="top" wrapText="1"/>
    </xf>
    <xf numFmtId="0" fontId="84" fillId="0" borderId="0" xfId="0" applyFont="1" applyBorder="1" applyAlignment="1">
      <alignment horizontal="center" vertical="top" wrapText="1"/>
    </xf>
    <xf numFmtId="0" fontId="84" fillId="0" borderId="0" xfId="42" applyFont="1" applyBorder="1" applyAlignment="1">
      <alignment horizontal="center" vertical="top"/>
    </xf>
    <xf numFmtId="0" fontId="84" fillId="0" borderId="0" xfId="0" applyFont="1" applyBorder="1" applyAlignment="1">
      <alignment horizontal="center" vertical="top"/>
    </xf>
    <xf numFmtId="0" fontId="84" fillId="0" borderId="0" xfId="42" applyFont="1" applyBorder="1" applyAlignment="1">
      <alignment horizontal="center" vertical="top" wrapText="1"/>
    </xf>
    <xf numFmtId="3" fontId="84" fillId="0" borderId="0" xfId="42" applyNumberFormat="1" applyFont="1" applyBorder="1" applyAlignment="1">
      <alignment horizontal="center" vertical="top" wrapText="1"/>
    </xf>
    <xf numFmtId="0" fontId="84" fillId="0" borderId="0" xfId="42" applyFont="1" applyBorder="1" applyAlignment="1">
      <alignment wrapText="1"/>
    </xf>
    <xf numFmtId="3" fontId="85" fillId="0" borderId="0" xfId="42" applyNumberFormat="1" applyFont="1" applyBorder="1" applyAlignment="1">
      <alignment horizontal="right" wrapText="1"/>
    </xf>
    <xf numFmtId="0" fontId="84" fillId="0" borderId="0" xfId="0" applyFont="1" applyBorder="1" applyAlignment="1">
      <alignment horizontal="left" vertical="top" wrapText="1"/>
    </xf>
    <xf numFmtId="0" fontId="84" fillId="0" borderId="0" xfId="0" applyFont="1" applyBorder="1" applyAlignment="1">
      <alignment horizontal="left" vertical="top"/>
    </xf>
    <xf numFmtId="0" fontId="54" fillId="0" borderId="0" xfId="0" applyFont="1" applyFill="1" applyAlignment="1">
      <alignment horizontal="left" vertical="top" indent="4"/>
    </xf>
    <xf numFmtId="3" fontId="54" fillId="0" borderId="0" xfId="0" applyNumberFormat="1" applyFont="1" applyFill="1" applyAlignment="1">
      <alignment vertical="top"/>
    </xf>
    <xf numFmtId="0" fontId="45" fillId="0" borderId="0" xfId="0" applyFont="1" applyFill="1" applyAlignment="1">
      <alignment horizontal="left" indent="1"/>
    </xf>
    <xf numFmtId="0" fontId="54" fillId="0" borderId="0" xfId="0" applyFont="1" applyFill="1" applyAlignment="1">
      <alignment horizontal="left" vertical="top" indent="3"/>
    </xf>
    <xf numFmtId="0" fontId="39" fillId="0" borderId="0" xfId="0" applyFont="1" applyFill="1" applyAlignment="1">
      <alignment vertical="top"/>
    </xf>
    <xf numFmtId="3" fontId="39" fillId="0" borderId="0" xfId="0" applyNumberFormat="1" applyFont="1" applyFill="1" applyAlignment="1">
      <alignment vertical="top"/>
    </xf>
    <xf numFmtId="0" fontId="18" fillId="0" borderId="0" xfId="0" applyFont="1" applyFill="1" applyAlignment="1" applyProtection="1">
      <alignment horizontal="left" vertical="top" wrapText="1" indent="4"/>
      <protection locked="0"/>
    </xf>
    <xf numFmtId="3" fontId="18" fillId="0" borderId="0" xfId="0" applyNumberFormat="1" applyFont="1" applyFill="1" applyAlignment="1" applyProtection="1">
      <alignment vertical="top" wrapText="1"/>
      <protection locked="0"/>
    </xf>
    <xf numFmtId="0" fontId="54" fillId="0" borderId="0" xfId="0" applyFont="1" applyFill="1" applyAlignment="1">
      <alignment vertical="top"/>
    </xf>
    <xf numFmtId="0" fontId="54" fillId="0" borderId="0" xfId="0" applyFont="1" applyFill="1" applyAlignment="1" applyProtection="1">
      <alignment vertical="top" wrapText="1"/>
      <protection locked="0"/>
    </xf>
    <xf numFmtId="3" fontId="54" fillId="0" borderId="0" xfId="0" applyNumberFormat="1" applyFont="1" applyFill="1" applyAlignment="1" applyProtection="1">
      <alignment vertical="top" wrapText="1"/>
      <protection locked="0"/>
    </xf>
    <xf numFmtId="0" fontId="54" fillId="0" borderId="0" xfId="0" applyFont="1" applyFill="1"/>
    <xf numFmtId="3" fontId="54" fillId="0" borderId="0" xfId="0" applyNumberFormat="1" applyFont="1" applyFill="1" applyAlignment="1"/>
    <xf numFmtId="0" fontId="18" fillId="0" borderId="0" xfId="0" applyFont="1" applyFill="1" applyAlignment="1" applyProtection="1">
      <alignment horizontal="left" vertical="top" wrapText="1"/>
      <protection locked="0"/>
    </xf>
    <xf numFmtId="0" fontId="54" fillId="0" borderId="0" xfId="49" applyFont="1" applyFill="1" applyAlignment="1">
      <alignment vertical="top"/>
    </xf>
    <xf numFmtId="3" fontId="54" fillId="0" borderId="0" xfId="49" applyNumberFormat="1" applyFont="1" applyFill="1" applyAlignment="1">
      <alignment vertical="top"/>
    </xf>
    <xf numFmtId="0" fontId="54" fillId="0" borderId="0" xfId="49" applyFont="1" applyFill="1" applyAlignment="1">
      <alignment vertical="top" wrapText="1"/>
    </xf>
    <xf numFmtId="3" fontId="54" fillId="0" borderId="0" xfId="49" applyNumberFormat="1" applyFont="1" applyFill="1" applyAlignment="1">
      <alignment vertical="top" wrapText="1"/>
    </xf>
    <xf numFmtId="3" fontId="18" fillId="0" borderId="0" xfId="0" applyNumberFormat="1" applyFont="1" applyFill="1" applyAlignment="1" applyProtection="1">
      <alignment horizontal="right" vertical="top" wrapText="1"/>
      <protection locked="0"/>
    </xf>
    <xf numFmtId="0" fontId="54" fillId="0" borderId="0" xfId="0" applyFont="1" applyFill="1" applyAlignment="1">
      <alignment horizontal="left" vertical="top" wrapText="1"/>
    </xf>
    <xf numFmtId="3" fontId="54" fillId="0" borderId="0" xfId="49" applyNumberFormat="1" applyFont="1" applyFill="1" applyAlignment="1">
      <alignment horizontal="right" vertical="top" wrapText="1"/>
    </xf>
    <xf numFmtId="0" fontId="45" fillId="0" borderId="0" xfId="0" applyFont="1" applyFill="1" applyAlignment="1">
      <alignment vertical="top"/>
    </xf>
    <xf numFmtId="0" fontId="18" fillId="0" borderId="0" xfId="0" applyFont="1" applyFill="1" applyBorder="1"/>
    <xf numFmtId="0" fontId="87" fillId="0" borderId="0" xfId="0" applyFont="1" applyBorder="1" applyAlignment="1">
      <alignment horizontal="left" vertical="top" wrapText="1"/>
    </xf>
    <xf numFmtId="0" fontId="87" fillId="0" borderId="0" xfId="0" applyFont="1" applyBorder="1" applyAlignment="1">
      <alignment horizontal="left" vertical="top"/>
    </xf>
    <xf numFmtId="0" fontId="54" fillId="0" borderId="0" xfId="149" applyFont="1" applyAlignment="1" applyProtection="1">
      <alignment horizontal="left" vertical="top"/>
      <protection locked="0"/>
    </xf>
    <xf numFmtId="0" fontId="84" fillId="0" borderId="17" xfId="0" applyFont="1" applyBorder="1" applyAlignment="1">
      <alignment horizontal="center" vertical="top" wrapText="1"/>
    </xf>
    <xf numFmtId="0" fontId="18" fillId="0" borderId="17" xfId="42" applyBorder="1"/>
    <xf numFmtId="0" fontId="18" fillId="0" borderId="0" xfId="0" applyFont="1" applyAlignment="1">
      <alignment horizontal="justify" vertical="center"/>
    </xf>
    <xf numFmtId="0" fontId="18" fillId="0" borderId="0" xfId="0" applyFont="1" applyAlignment="1">
      <alignment horizontal="right"/>
    </xf>
    <xf numFmtId="166" fontId="83" fillId="0" borderId="13" xfId="283" applyNumberFormat="1" applyFont="1" applyBorder="1" applyAlignment="1">
      <alignment horizontal="right" vertical="top" wrapText="1"/>
    </xf>
    <xf numFmtId="0" fontId="46" fillId="28" borderId="0" xfId="35" applyFont="1" applyFill="1" applyAlignment="1">
      <alignment horizontal="right" vertical="top"/>
    </xf>
    <xf numFmtId="3" fontId="46" fillId="28" borderId="0" xfId="35" applyNumberFormat="1" applyFont="1" applyFill="1" applyAlignment="1">
      <alignment vertical="top"/>
    </xf>
    <xf numFmtId="3" fontId="0" fillId="0" borderId="0" xfId="0" applyNumberFormat="1" applyBorder="1"/>
    <xf numFmtId="0" fontId="38" fillId="0" borderId="0" xfId="0" applyFont="1"/>
    <xf numFmtId="164" fontId="83" fillId="0" borderId="10" xfId="86" applyFont="1" applyFill="1" applyBorder="1" applyAlignment="1">
      <alignment horizontal="right" vertical="top" wrapText="1"/>
    </xf>
    <xf numFmtId="9" fontId="83" fillId="29" borderId="10" xfId="45" applyFont="1" applyFill="1" applyBorder="1" applyAlignment="1">
      <alignment horizontal="center" vertical="top" wrapText="1"/>
    </xf>
    <xf numFmtId="0" fontId="37" fillId="0" borderId="0" xfId="286" applyFont="1" applyAlignment="1">
      <alignment vertical="top" wrapText="1"/>
    </xf>
    <xf numFmtId="0" fontId="18" fillId="0" borderId="0" xfId="286" applyFont="1" applyAlignment="1">
      <alignment horizontal="left"/>
    </xf>
    <xf numFmtId="0" fontId="18" fillId="0" borderId="0" xfId="284" applyFont="1"/>
    <xf numFmtId="0" fontId="18" fillId="0" borderId="0" xfId="0" applyFont="1" applyBorder="1"/>
    <xf numFmtId="3" fontId="93" fillId="0" borderId="0" xfId="0" applyNumberFormat="1" applyFont="1" applyAlignment="1">
      <alignment horizontal="right" vertical="top"/>
    </xf>
    <xf numFmtId="166" fontId="83" fillId="0" borderId="13" xfId="283" applyNumberFormat="1" applyFont="1" applyBorder="1" applyAlignment="1">
      <alignment horizontal="center" vertical="top" wrapText="1"/>
    </xf>
    <xf numFmtId="0" fontId="40" fillId="30" borderId="0" xfId="0" applyNumberFormat="1" applyFont="1" applyFill="1" applyAlignment="1">
      <alignment vertical="top"/>
    </xf>
    <xf numFmtId="0" fontId="54" fillId="0" borderId="0" xfId="0" applyFont="1" applyAlignment="1">
      <alignment vertical="top" wrapText="1"/>
    </xf>
    <xf numFmtId="2" fontId="40" fillId="0" borderId="0" xfId="149" applyNumberFormat="1" applyFont="1" applyAlignment="1">
      <alignment horizontal="left" vertical="top" indent="2"/>
    </xf>
    <xf numFmtId="3" fontId="47" fillId="0" borderId="0" xfId="0" applyNumberFormat="1" applyFont="1" applyFill="1" applyAlignment="1">
      <alignment vertical="top"/>
    </xf>
    <xf numFmtId="3" fontId="47" fillId="0" borderId="0" xfId="0" applyNumberFormat="1" applyFont="1" applyFill="1"/>
    <xf numFmtId="0" fontId="18" fillId="0" borderId="0" xfId="0" applyFont="1" applyAlignment="1" applyProtection="1">
      <alignment horizontal="left" vertical="top" wrapText="1" indent="4"/>
      <protection locked="0"/>
    </xf>
    <xf numFmtId="0" fontId="85" fillId="0" borderId="10" xfId="42" applyFont="1" applyFill="1" applyBorder="1" applyAlignment="1">
      <alignment horizontal="center" vertical="top" wrapText="1"/>
    </xf>
    <xf numFmtId="0" fontId="45" fillId="0" borderId="0" xfId="0" applyFont="1" applyAlignment="1">
      <alignment horizontal="left" indent="1"/>
    </xf>
    <xf numFmtId="0" fontId="54" fillId="0" borderId="0" xfId="0" applyFont="1" applyAlignment="1">
      <alignment horizontal="left" vertical="top" wrapText="1" indent="3"/>
    </xf>
    <xf numFmtId="0" fontId="54" fillId="0" borderId="0" xfId="0" applyFont="1" applyAlignment="1" applyProtection="1">
      <alignment vertical="top" wrapText="1"/>
      <protection locked="0"/>
    </xf>
    <xf numFmtId="3" fontId="54" fillId="0" borderId="0" xfId="49" applyNumberFormat="1" applyFont="1" applyAlignment="1">
      <alignment vertical="top"/>
    </xf>
    <xf numFmtId="0" fontId="84" fillId="0" borderId="0" xfId="0" applyFont="1" applyFill="1" applyBorder="1" applyAlignment="1">
      <alignment horizontal="center" vertical="top" wrapText="1"/>
    </xf>
    <xf numFmtId="0" fontId="47" fillId="0" borderId="0" xfId="284" applyFont="1" applyAlignment="1">
      <alignment horizontal="left" wrapText="1"/>
    </xf>
    <xf numFmtId="0" fontId="18" fillId="0" borderId="0" xfId="286" applyFont="1"/>
    <xf numFmtId="0" fontId="47" fillId="0" borderId="0" xfId="147" applyFont="1" applyAlignment="1">
      <alignment horizontal="right"/>
    </xf>
    <xf numFmtId="0" fontId="18" fillId="0" borderId="0" xfId="147" applyAlignment="1">
      <alignment wrapText="1"/>
    </xf>
    <xf numFmtId="0" fontId="39" fillId="0" borderId="0" xfId="286" applyFont="1" applyAlignment="1">
      <alignment horizontal="right"/>
    </xf>
    <xf numFmtId="0" fontId="47" fillId="0" borderId="0" xfId="284" applyFont="1"/>
    <xf numFmtId="0" fontId="47" fillId="0" borderId="0" xfId="284" applyFont="1" applyAlignment="1">
      <alignment horizontal="center"/>
    </xf>
    <xf numFmtId="0" fontId="48" fillId="0" borderId="0" xfId="284" applyFont="1" applyAlignment="1">
      <alignment horizontal="right"/>
    </xf>
    <xf numFmtId="0" fontId="43" fillId="0" borderId="10" xfId="147" applyFont="1" applyBorder="1" applyAlignment="1">
      <alignment vertical="top"/>
    </xf>
    <xf numFmtId="0" fontId="39" fillId="0" borderId="10" xfId="147" applyFont="1" applyBorder="1" applyAlignment="1">
      <alignment horizontal="center" vertical="top" wrapText="1"/>
    </xf>
    <xf numFmtId="0" fontId="81" fillId="0" borderId="10" xfId="147" applyFont="1" applyBorder="1" applyAlignment="1">
      <alignment horizontal="center" vertical="top" wrapText="1"/>
    </xf>
    <xf numFmtId="0" fontId="18" fillId="0" borderId="10" xfId="147" applyBorder="1"/>
    <xf numFmtId="3" fontId="18" fillId="0" borderId="10" xfId="286" applyNumberFormat="1" applyFont="1" applyBorder="1" applyAlignment="1">
      <alignment horizontal="right" vertical="top" wrapText="1"/>
    </xf>
    <xf numFmtId="0" fontId="18" fillId="0" borderId="10" xfId="147" applyBorder="1" applyAlignment="1">
      <alignment horizontal="left" wrapText="1" indent="2"/>
    </xf>
    <xf numFmtId="0" fontId="18" fillId="0" borderId="10" xfId="147" applyBorder="1" applyAlignment="1">
      <alignment horizontal="left" wrapText="1" indent="4"/>
    </xf>
    <xf numFmtId="0" fontId="18" fillId="0" borderId="10" xfId="147" applyBorder="1" applyAlignment="1">
      <alignment horizontal="left" indent="4"/>
    </xf>
    <xf numFmtId="0" fontId="18" fillId="0" borderId="10" xfId="147" applyBorder="1" applyAlignment="1">
      <alignment horizontal="left" indent="1"/>
    </xf>
    <xf numFmtId="0" fontId="18" fillId="0" borderId="0" xfId="147"/>
    <xf numFmtId="0" fontId="39" fillId="0" borderId="0" xfId="286" applyFont="1" applyAlignment="1">
      <alignment horizontal="center" vertical="top" wrapText="1"/>
    </xf>
    <xf numFmtId="0" fontId="39" fillId="0" borderId="0" xfId="284" applyFont="1" applyAlignment="1">
      <alignment horizontal="left"/>
    </xf>
    <xf numFmtId="0" fontId="18" fillId="0" borderId="10" xfId="284" applyFont="1" applyBorder="1"/>
    <xf numFmtId="0" fontId="18" fillId="0" borderId="10" xfId="286" applyFont="1" applyBorder="1"/>
    <xf numFmtId="9" fontId="47" fillId="0" borderId="0" xfId="0" applyNumberFormat="1" applyFont="1" applyAlignment="1">
      <alignment vertical="top"/>
    </xf>
    <xf numFmtId="9" fontId="18" fillId="0" borderId="0" xfId="0" applyNumberFormat="1" applyFont="1" applyFill="1" applyAlignment="1">
      <alignment vertical="top"/>
    </xf>
    <xf numFmtId="9" fontId="40" fillId="0" borderId="0" xfId="0" applyNumberFormat="1" applyFont="1" applyFill="1" applyAlignment="1">
      <alignment vertical="top"/>
    </xf>
    <xf numFmtId="9" fontId="18" fillId="0" borderId="0" xfId="0" applyNumberFormat="1" applyFont="1" applyAlignment="1">
      <alignment vertical="top"/>
    </xf>
    <xf numFmtId="9" fontId="48" fillId="0" borderId="0" xfId="0" applyNumberFormat="1" applyFont="1" applyAlignment="1">
      <alignment vertical="top"/>
    </xf>
    <xf numFmtId="9" fontId="40" fillId="0" borderId="0" xfId="0" applyNumberFormat="1" applyFont="1" applyAlignment="1">
      <alignment vertical="top"/>
    </xf>
    <xf numFmtId="9" fontId="49" fillId="0" borderId="0" xfId="0" applyNumberFormat="1" applyFont="1" applyAlignment="1">
      <alignment vertical="top"/>
    </xf>
    <xf numFmtId="9" fontId="49" fillId="0" borderId="0" xfId="0" applyNumberFormat="1" applyFont="1" applyFill="1" applyAlignment="1">
      <alignment vertical="top"/>
    </xf>
    <xf numFmtId="9" fontId="42" fillId="0" borderId="0" xfId="0" applyNumberFormat="1" applyFont="1" applyAlignment="1">
      <alignment vertical="top"/>
    </xf>
    <xf numFmtId="9" fontId="93" fillId="0" borderId="0" xfId="0" applyNumberFormat="1" applyFont="1" applyAlignment="1">
      <alignment horizontal="right" vertical="top"/>
    </xf>
    <xf numFmtId="9" fontId="48" fillId="0" borderId="0" xfId="0" applyNumberFormat="1" applyFont="1" applyFill="1" applyAlignment="1">
      <alignment vertical="top"/>
    </xf>
    <xf numFmtId="9" fontId="47" fillId="0" borderId="0" xfId="0" applyNumberFormat="1" applyFont="1"/>
    <xf numFmtId="0" fontId="89" fillId="0" borderId="0" xfId="0" applyFont="1" applyAlignment="1">
      <alignment horizontal="right"/>
    </xf>
    <xf numFmtId="9" fontId="102" fillId="0" borderId="0" xfId="45" applyFont="1" applyBorder="1" applyAlignment="1">
      <alignment horizontal="right"/>
    </xf>
    <xf numFmtId="9" fontId="47" fillId="0" borderId="0" xfId="42" applyNumberFormat="1" applyFont="1" applyAlignment="1">
      <alignment vertical="top"/>
    </xf>
    <xf numFmtId="9" fontId="48" fillId="0" borderId="0" xfId="42" applyNumberFormat="1" applyFont="1" applyAlignment="1">
      <alignment vertical="top"/>
    </xf>
    <xf numFmtId="9" fontId="49" fillId="0" borderId="0" xfId="42" applyNumberFormat="1" applyFont="1" applyAlignment="1">
      <alignment vertical="top"/>
    </xf>
    <xf numFmtId="9" fontId="49" fillId="0" borderId="0" xfId="42" applyNumberFormat="1" applyFont="1" applyAlignment="1">
      <alignment vertical="top" wrapText="1"/>
    </xf>
    <xf numFmtId="9" fontId="48" fillId="0" borderId="0" xfId="42" applyNumberFormat="1" applyFont="1" applyAlignment="1">
      <alignment vertical="top" wrapText="1"/>
    </xf>
    <xf numFmtId="9" fontId="48" fillId="0" borderId="0" xfId="42" applyNumberFormat="1" applyFont="1" applyAlignment="1"/>
    <xf numFmtId="9" fontId="91" fillId="0" borderId="0" xfId="42" applyNumberFormat="1" applyFont="1" applyAlignment="1">
      <alignment vertical="top" wrapText="1"/>
    </xf>
    <xf numFmtId="0" fontId="53" fillId="0" borderId="0" xfId="0" applyFont="1" applyFill="1" applyAlignment="1">
      <alignment wrapText="1"/>
    </xf>
    <xf numFmtId="0" fontId="47" fillId="0" borderId="0" xfId="149" applyFont="1" applyAlignment="1">
      <alignment horizontal="right"/>
    </xf>
    <xf numFmtId="0" fontId="103" fillId="0" borderId="0" xfId="149" applyFont="1"/>
    <xf numFmtId="0" fontId="18" fillId="0" borderId="10" xfId="149" applyBorder="1" applyAlignment="1">
      <alignment horizontal="center" vertical="top" wrapText="1"/>
    </xf>
    <xf numFmtId="0" fontId="18" fillId="0" borderId="10" xfId="149" applyBorder="1" applyAlignment="1">
      <alignment horizontal="center" vertical="top"/>
    </xf>
    <xf numFmtId="0" fontId="18" fillId="0" borderId="19" xfId="149" applyBorder="1" applyAlignment="1">
      <alignment horizontal="center" vertical="top" wrapText="1"/>
    </xf>
    <xf numFmtId="0" fontId="105" fillId="0" borderId="17" xfId="149" applyFont="1" applyBorder="1"/>
    <xf numFmtId="0" fontId="105" fillId="0" borderId="10" xfId="149" applyFont="1" applyBorder="1"/>
    <xf numFmtId="0" fontId="103" fillId="0" borderId="10" xfId="149" applyFont="1" applyBorder="1"/>
    <xf numFmtId="0" fontId="106" fillId="0" borderId="10" xfId="149" applyFont="1" applyBorder="1"/>
    <xf numFmtId="0" fontId="103" fillId="0" borderId="10" xfId="149" applyFont="1" applyBorder="1" applyAlignment="1">
      <alignment horizontal="center"/>
    </xf>
    <xf numFmtId="1" fontId="106" fillId="0" borderId="10" xfId="149" applyNumberFormat="1" applyFont="1" applyBorder="1"/>
    <xf numFmtId="0" fontId="107" fillId="0" borderId="0" xfId="149" applyFont="1" applyAlignment="1">
      <alignment horizontal="left"/>
    </xf>
    <xf numFmtId="0" fontId="107" fillId="0" borderId="0" xfId="149" applyFont="1"/>
    <xf numFmtId="0" fontId="75" fillId="0" borderId="17" xfId="149" applyFont="1" applyBorder="1"/>
    <xf numFmtId="0" fontId="18" fillId="0" borderId="18" xfId="149" applyFont="1" applyBorder="1" applyAlignment="1" applyProtection="1">
      <alignment horizontal="left" vertical="top" wrapText="1"/>
      <protection locked="0"/>
    </xf>
    <xf numFmtId="0" fontId="18" fillId="0" borderId="18" xfId="149" applyFont="1" applyBorder="1" applyAlignment="1" applyProtection="1">
      <alignment horizontal="right" vertical="top" wrapText="1"/>
      <protection locked="0"/>
    </xf>
    <xf numFmtId="14" fontId="18" fillId="0" borderId="18" xfId="149" applyNumberFormat="1" applyFont="1" applyBorder="1" applyAlignment="1" applyProtection="1">
      <alignment horizontal="right" vertical="top" wrapText="1"/>
      <protection locked="0"/>
    </xf>
    <xf numFmtId="1" fontId="18" fillId="0" borderId="18" xfId="149" applyNumberFormat="1" applyFont="1" applyBorder="1" applyAlignment="1" applyProtection="1">
      <alignment horizontal="right" vertical="top" wrapText="1"/>
      <protection locked="0"/>
    </xf>
    <xf numFmtId="0" fontId="18" fillId="0" borderId="19" xfId="149" applyFont="1" applyBorder="1" applyAlignment="1" applyProtection="1">
      <alignment horizontal="right" vertical="top" wrapText="1"/>
      <protection locked="0"/>
    </xf>
    <xf numFmtId="3" fontId="54" fillId="0" borderId="0" xfId="42" applyNumberFormat="1" applyFont="1" applyAlignment="1">
      <alignment vertical="top"/>
    </xf>
    <xf numFmtId="9" fontId="54" fillId="0" borderId="0" xfId="42" applyNumberFormat="1" applyFont="1" applyAlignment="1">
      <alignment vertical="top"/>
    </xf>
    <xf numFmtId="0" fontId="108" fillId="0" borderId="0" xfId="42" applyFont="1"/>
    <xf numFmtId="0" fontId="109" fillId="0" borderId="0" xfId="0" applyFont="1" applyAlignment="1">
      <alignment horizontal="right" vertical="center"/>
    </xf>
    <xf numFmtId="0" fontId="86" fillId="0" borderId="0" xfId="42" applyFont="1"/>
    <xf numFmtId="0" fontId="110" fillId="0" borderId="0" xfId="42" applyFont="1"/>
    <xf numFmtId="0" fontId="111" fillId="0" borderId="0" xfId="42" applyFont="1"/>
    <xf numFmtId="0" fontId="111" fillId="0" borderId="0" xfId="42" applyFont="1" applyAlignment="1">
      <alignment horizontal="justify"/>
    </xf>
    <xf numFmtId="0" fontId="111" fillId="0" borderId="0" xfId="42" applyFont="1" applyAlignment="1">
      <alignment horizontal="right"/>
    </xf>
    <xf numFmtId="0" fontId="86" fillId="0" borderId="20" xfId="42" applyFont="1" applyBorder="1" applyAlignment="1">
      <alignment horizontal="center" vertical="top"/>
    </xf>
    <xf numFmtId="0" fontId="86" fillId="0" borderId="11" xfId="42" applyFont="1" applyBorder="1" applyAlignment="1">
      <alignment horizontal="center" vertical="top"/>
    </xf>
    <xf numFmtId="0" fontId="86" fillId="0" borderId="22" xfId="42" applyFont="1" applyBorder="1" applyAlignment="1">
      <alignment horizontal="justify" vertical="top"/>
    </xf>
    <xf numFmtId="0" fontId="86" fillId="0" borderId="19" xfId="42" applyFont="1" applyBorder="1" applyAlignment="1">
      <alignment horizontal="justify" vertical="top"/>
    </xf>
    <xf numFmtId="0" fontId="86" fillId="0" borderId="10" xfId="42" applyFont="1" applyBorder="1" applyAlignment="1">
      <alignment horizontal="center" vertical="top" wrapText="1"/>
    </xf>
    <xf numFmtId="0" fontId="86" fillId="0" borderId="0" xfId="42" applyFont="1" applyAlignment="1">
      <alignment vertical="top"/>
    </xf>
    <xf numFmtId="3" fontId="86" fillId="0" borderId="10" xfId="42" applyNumberFormat="1" applyFont="1" applyBorder="1" applyAlignment="1">
      <alignment horizontal="right" vertical="top"/>
    </xf>
    <xf numFmtId="0" fontId="86" fillId="0" borderId="10" xfId="42" applyFont="1" applyBorder="1" applyAlignment="1">
      <alignment horizontal="justify" vertical="top"/>
    </xf>
    <xf numFmtId="0" fontId="112" fillId="0" borderId="0" xfId="0" applyFont="1"/>
    <xf numFmtId="0" fontId="113" fillId="0" borderId="0" xfId="42" applyFont="1"/>
    <xf numFmtId="0" fontId="83" fillId="0" borderId="10" xfId="0" applyFont="1" applyBorder="1" applyAlignment="1">
      <alignment horizontal="center" vertical="center"/>
    </xf>
    <xf numFmtId="0" fontId="86" fillId="0" borderId="18" xfId="0" applyFont="1" applyBorder="1" applyAlignment="1">
      <alignment horizontal="left" vertical="top" wrapText="1"/>
    </xf>
    <xf numFmtId="0" fontId="86" fillId="0" borderId="18" xfId="0" applyFont="1" applyBorder="1" applyAlignment="1">
      <alignment horizontal="left" vertical="center" wrapText="1"/>
    </xf>
    <xf numFmtId="0" fontId="86" fillId="0" borderId="11" xfId="0" applyFont="1" applyBorder="1" applyAlignment="1">
      <alignment horizontal="left" vertical="center" wrapText="1"/>
    </xf>
    <xf numFmtId="0" fontId="96" fillId="0" borderId="0" xfId="0" applyFont="1"/>
    <xf numFmtId="0" fontId="114" fillId="0" borderId="0" xfId="0" applyFont="1"/>
    <xf numFmtId="0" fontId="85" fillId="0" borderId="0" xfId="0" applyFont="1" applyAlignment="1">
      <alignment horizontal="left" vertical="top"/>
    </xf>
    <xf numFmtId="0" fontId="87" fillId="0" borderId="0" xfId="49" applyFont="1" applyAlignment="1">
      <alignment vertical="top"/>
    </xf>
    <xf numFmtId="0" fontId="84" fillId="0" borderId="0" xfId="49" applyFont="1" applyAlignment="1">
      <alignment vertical="top"/>
    </xf>
    <xf numFmtId="0" fontId="84" fillId="0" borderId="0" xfId="49" applyFont="1" applyAlignment="1">
      <alignment horizontal="center" vertical="top"/>
    </xf>
    <xf numFmtId="0" fontId="85" fillId="0" borderId="0" xfId="0" applyFont="1" applyAlignment="1">
      <alignment horizontal="right" vertical="top"/>
    </xf>
    <xf numFmtId="3" fontId="115" fillId="0" borderId="0" xfId="49" applyNumberFormat="1" applyFont="1" applyAlignment="1">
      <alignment vertical="top"/>
    </xf>
    <xf numFmtId="0" fontId="116" fillId="0" borderId="0" xfId="49" applyFont="1" applyAlignment="1">
      <alignment horizontal="right" vertical="top"/>
    </xf>
    <xf numFmtId="0" fontId="84" fillId="0" borderId="0" xfId="49" applyFont="1" applyAlignment="1">
      <alignment vertical="top" wrapText="1"/>
    </xf>
    <xf numFmtId="0" fontId="117" fillId="0" borderId="0" xfId="272" applyFont="1" applyAlignment="1">
      <alignment vertical="top"/>
    </xf>
    <xf numFmtId="0" fontId="115" fillId="0" borderId="0" xfId="49" applyFont="1" applyAlignment="1">
      <alignment vertical="top"/>
    </xf>
    <xf numFmtId="0" fontId="85" fillId="31" borderId="10" xfId="49" applyFont="1" applyFill="1" applyBorder="1" applyAlignment="1">
      <alignment horizontal="right" vertical="top" wrapText="1"/>
    </xf>
    <xf numFmtId="0" fontId="85" fillId="31" borderId="10" xfId="49" applyFont="1" applyFill="1" applyBorder="1" applyAlignment="1">
      <alignment horizontal="center" vertical="top"/>
    </xf>
    <xf numFmtId="0" fontId="85" fillId="31" borderId="10" xfId="49" applyFont="1" applyFill="1" applyBorder="1" applyAlignment="1">
      <alignment horizontal="center" vertical="top" wrapText="1"/>
    </xf>
    <xf numFmtId="0" fontId="118" fillId="31" borderId="10" xfId="49" applyFont="1" applyFill="1" applyBorder="1" applyAlignment="1">
      <alignment horizontal="center" vertical="top" wrapText="1"/>
    </xf>
    <xf numFmtId="3" fontId="85" fillId="31" borderId="10" xfId="149" applyNumberFormat="1" applyFont="1" applyFill="1" applyBorder="1" applyAlignment="1" applyProtection="1">
      <alignment vertical="top" wrapText="1"/>
      <protection locked="0"/>
    </xf>
    <xf numFmtId="3" fontId="118" fillId="31" borderId="10" xfId="149" applyNumberFormat="1" applyFont="1" applyFill="1" applyBorder="1" applyAlignment="1" applyProtection="1">
      <alignment vertical="top" wrapText="1"/>
      <protection locked="0"/>
    </xf>
    <xf numFmtId="14" fontId="84" fillId="0" borderId="10" xfId="0" applyNumberFormat="1" applyFont="1" applyBorder="1" applyAlignment="1">
      <alignment vertical="top"/>
    </xf>
    <xf numFmtId="3" fontId="84" fillId="0" borderId="10" xfId="0" applyNumberFormat="1" applyFont="1" applyBorder="1" applyAlignment="1">
      <alignment vertical="top"/>
    </xf>
    <xf numFmtId="3" fontId="115" fillId="0" borderId="10" xfId="0" applyNumberFormat="1" applyFont="1" applyBorder="1" applyAlignment="1">
      <alignment vertical="top"/>
    </xf>
    <xf numFmtId="0" fontId="120" fillId="31" borderId="10" xfId="49" applyFont="1" applyFill="1" applyBorder="1" applyAlignment="1">
      <alignment horizontal="right" vertical="top" wrapText="1"/>
    </xf>
    <xf numFmtId="0" fontId="85" fillId="31" borderId="10" xfId="49" applyFont="1" applyFill="1" applyBorder="1" applyAlignment="1">
      <alignment horizontal="left" vertical="top"/>
    </xf>
    <xf numFmtId="0" fontId="120" fillId="31" borderId="10" xfId="49" applyFont="1" applyFill="1" applyBorder="1" applyAlignment="1">
      <alignment horizontal="center" vertical="top"/>
    </xf>
    <xf numFmtId="0" fontId="120" fillId="31" borderId="10" xfId="49" applyFont="1" applyFill="1" applyBorder="1" applyAlignment="1">
      <alignment horizontal="center" vertical="top" wrapText="1"/>
    </xf>
    <xf numFmtId="0" fontId="119" fillId="31" borderId="10" xfId="49" applyFont="1" applyFill="1" applyBorder="1" applyAlignment="1">
      <alignment horizontal="right" vertical="top" wrapText="1"/>
    </xf>
    <xf numFmtId="0" fontId="84" fillId="0" borderId="10" xfId="0" applyFont="1" applyBorder="1" applyAlignment="1">
      <alignment vertical="top"/>
    </xf>
    <xf numFmtId="0" fontId="84" fillId="0" borderId="0" xfId="0" applyFont="1" applyAlignment="1">
      <alignment vertical="top"/>
    </xf>
    <xf numFmtId="0" fontId="121" fillId="0" borderId="0" xfId="0" applyFont="1" applyAlignment="1">
      <alignment vertical="top"/>
    </xf>
    <xf numFmtId="3" fontId="82" fillId="31" borderId="10" xfId="149" applyNumberFormat="1" applyFont="1" applyFill="1" applyBorder="1" applyAlignment="1" applyProtection="1">
      <alignment vertical="top" wrapText="1"/>
      <protection locked="0"/>
    </xf>
    <xf numFmtId="3" fontId="86" fillId="0" borderId="10" xfId="149" applyNumberFormat="1" applyFont="1" applyBorder="1" applyAlignment="1" applyProtection="1">
      <alignment vertical="top"/>
      <protection locked="0"/>
    </xf>
    <xf numFmtId="0" fontId="37" fillId="0" borderId="10" xfId="272" applyFont="1" applyBorder="1" applyAlignment="1">
      <alignment horizontal="left" vertical="top" wrapText="1"/>
    </xf>
    <xf numFmtId="0" fontId="122" fillId="0" borderId="10" xfId="272" applyFont="1" applyBorder="1" applyAlignment="1">
      <alignment horizontal="left" vertical="top" wrapText="1"/>
    </xf>
    <xf numFmtId="0" fontId="84" fillId="0" borderId="0" xfId="49" applyFont="1" applyAlignment="1">
      <alignment horizontal="right" vertical="top"/>
    </xf>
    <xf numFmtId="0" fontId="117" fillId="31" borderId="10" xfId="272" applyFont="1" applyFill="1" applyBorder="1" applyAlignment="1">
      <alignment horizontal="center" vertical="top" wrapText="1"/>
    </xf>
    <xf numFmtId="0" fontId="85" fillId="31" borderId="10" xfId="272" applyFont="1" applyFill="1" applyBorder="1" applyAlignment="1">
      <alignment horizontal="center" vertical="top" wrapText="1"/>
    </xf>
    <xf numFmtId="0" fontId="88" fillId="0" borderId="10" xfId="272" applyFont="1" applyBorder="1" applyAlignment="1">
      <alignment vertical="top"/>
    </xf>
    <xf numFmtId="14" fontId="122" fillId="0" borderId="10" xfId="272" applyNumberFormat="1" applyFont="1" applyBorder="1" applyAlignment="1">
      <alignment horizontal="right" vertical="top" wrapText="1"/>
    </xf>
    <xf numFmtId="3" fontId="122" fillId="0" borderId="10" xfId="149" applyNumberFormat="1" applyFont="1" applyBorder="1" applyAlignment="1" applyProtection="1">
      <alignment vertical="top"/>
      <protection locked="0"/>
    </xf>
    <xf numFmtId="0" fontId="37" fillId="0" borderId="10" xfId="0" applyFont="1" applyBorder="1" applyAlignment="1">
      <alignment vertical="top" wrapText="1"/>
    </xf>
    <xf numFmtId="0" fontId="88" fillId="0" borderId="0" xfId="272" applyFont="1"/>
    <xf numFmtId="0" fontId="7" fillId="0" borderId="0" xfId="272"/>
    <xf numFmtId="0" fontId="39" fillId="0" borderId="0" xfId="0" applyFont="1" applyFill="1" applyAlignment="1">
      <alignment horizontal="right"/>
    </xf>
    <xf numFmtId="166" fontId="83" fillId="0" borderId="16" xfId="283" applyNumberFormat="1" applyFont="1" applyBorder="1" applyAlignment="1">
      <alignment horizontal="right" vertical="top" wrapText="1"/>
    </xf>
    <xf numFmtId="0" fontId="18" fillId="0" borderId="0" xfId="42" applyFont="1"/>
    <xf numFmtId="0" fontId="92" fillId="0" borderId="15" xfId="42" applyFont="1" applyBorder="1" applyAlignment="1">
      <alignment horizontal="center" wrapText="1"/>
    </xf>
    <xf numFmtId="3" fontId="84" fillId="0" borderId="15" xfId="42" applyNumberFormat="1" applyFont="1" applyBorder="1" applyAlignment="1">
      <alignment horizontal="right" vertical="top" wrapText="1"/>
    </xf>
    <xf numFmtId="3" fontId="85" fillId="0" borderId="15" xfId="42" applyNumberFormat="1" applyFont="1" applyBorder="1" applyAlignment="1">
      <alignment horizontal="right" vertical="top" wrapText="1"/>
    </xf>
    <xf numFmtId="0" fontId="37" fillId="0" borderId="10" xfId="42" applyFont="1" applyBorder="1" applyAlignment="1">
      <alignment horizontal="center" wrapText="1"/>
    </xf>
    <xf numFmtId="3" fontId="37" fillId="0" borderId="10" xfId="42" applyNumberFormat="1" applyFont="1" applyBorder="1" applyAlignment="1">
      <alignment horizontal="right" vertical="top" wrapText="1"/>
    </xf>
    <xf numFmtId="3" fontId="82" fillId="0" borderId="10" xfId="42" applyNumberFormat="1" applyFont="1" applyBorder="1" applyAlignment="1">
      <alignment horizontal="right" vertical="top" wrapText="1"/>
    </xf>
    <xf numFmtId="0" fontId="37" fillId="0" borderId="10" xfId="0" applyFont="1" applyBorder="1" applyAlignment="1">
      <alignment wrapText="1"/>
    </xf>
    <xf numFmtId="0" fontId="85" fillId="29" borderId="10" xfId="42" applyFont="1" applyFill="1" applyBorder="1" applyAlignment="1">
      <alignment horizontal="center" vertical="top" wrapText="1"/>
    </xf>
    <xf numFmtId="166" fontId="83" fillId="33" borderId="15" xfId="283" applyNumberFormat="1" applyFont="1" applyFill="1" applyBorder="1" applyAlignment="1">
      <alignment horizontal="center" vertical="top" wrapText="1"/>
    </xf>
    <xf numFmtId="166" fontId="83" fillId="33" borderId="13" xfId="283" applyNumberFormat="1" applyFont="1" applyFill="1" applyBorder="1" applyAlignment="1">
      <alignment horizontal="center" vertical="top" wrapText="1"/>
    </xf>
    <xf numFmtId="166" fontId="83" fillId="33" borderId="16" xfId="283" applyNumberFormat="1" applyFont="1" applyFill="1" applyBorder="1" applyAlignment="1">
      <alignment horizontal="center" vertical="top" wrapText="1"/>
    </xf>
    <xf numFmtId="3" fontId="18" fillId="0" borderId="0" xfId="45" applyNumberFormat="1" applyFont="1" applyBorder="1" applyAlignment="1">
      <alignment horizontal="right"/>
    </xf>
    <xf numFmtId="0" fontId="46" fillId="0" borderId="0" xfId="36" quotePrefix="1" applyFont="1" applyAlignment="1">
      <alignment horizontal="left" wrapText="1" indent="1"/>
    </xf>
    <xf numFmtId="166" fontId="83" fillId="34" borderId="13" xfId="283" applyNumberFormat="1" applyFont="1" applyFill="1" applyBorder="1" applyAlignment="1">
      <alignment horizontal="right" vertical="top" wrapText="1"/>
    </xf>
    <xf numFmtId="0" fontId="47" fillId="0" borderId="0" xfId="0" applyFont="1" applyFill="1" applyAlignment="1">
      <alignment horizontal="right"/>
    </xf>
    <xf numFmtId="0" fontId="40" fillId="0" borderId="0" xfId="36" applyFont="1" applyAlignment="1">
      <alignment horizontal="left" indent="1"/>
    </xf>
    <xf numFmtId="166" fontId="124" fillId="0" borderId="13" xfId="283" applyNumberFormat="1" applyFont="1" applyBorder="1" applyAlignment="1">
      <alignment horizontal="center" vertical="top" wrapText="1"/>
    </xf>
    <xf numFmtId="166" fontId="125" fillId="0" borderId="13" xfId="283" applyNumberFormat="1" applyFont="1" applyBorder="1" applyAlignment="1">
      <alignment horizontal="center" vertical="top" wrapText="1"/>
    </xf>
    <xf numFmtId="166" fontId="126" fillId="0" borderId="13" xfId="283" applyNumberFormat="1" applyFont="1" applyBorder="1" applyAlignment="1">
      <alignment horizontal="center" vertical="top" wrapText="1"/>
    </xf>
    <xf numFmtId="0" fontId="0" fillId="0" borderId="0" xfId="0" applyAlignment="1">
      <alignment vertical="top" wrapText="1"/>
    </xf>
    <xf numFmtId="0" fontId="0" fillId="0" borderId="0" xfId="0" applyAlignment="1">
      <alignment horizontal="left" vertical="top"/>
    </xf>
    <xf numFmtId="166" fontId="54" fillId="0" borderId="0" xfId="149" applyNumberFormat="1" applyFont="1" applyAlignment="1">
      <alignment vertical="top"/>
    </xf>
    <xf numFmtId="0" fontId="54" fillId="0" borderId="0" xfId="0" applyFont="1" applyAlignment="1">
      <alignment vertical="top"/>
    </xf>
    <xf numFmtId="0" fontId="54" fillId="29" borderId="0" xfId="0" applyFont="1" applyFill="1" applyAlignment="1">
      <alignment vertical="top"/>
    </xf>
    <xf numFmtId="0" fontId="54" fillId="0" borderId="0" xfId="0" applyFont="1"/>
    <xf numFmtId="166" fontId="54" fillId="0" borderId="0" xfId="149" applyNumberFormat="1" applyFont="1"/>
    <xf numFmtId="9" fontId="54" fillId="0" borderId="0" xfId="45" applyFont="1" applyBorder="1" applyAlignment="1">
      <alignment horizontal="right"/>
    </xf>
    <xf numFmtId="166" fontId="83" fillId="0" borderId="0" xfId="283" applyNumberFormat="1" applyFont="1" applyBorder="1" applyAlignment="1">
      <alignment horizontal="right" vertical="top" wrapText="1"/>
    </xf>
    <xf numFmtId="164" fontId="83" fillId="29" borderId="0" xfId="86" applyFont="1" applyFill="1" applyBorder="1" applyAlignment="1">
      <alignment horizontal="center" vertical="top" wrapText="1"/>
    </xf>
    <xf numFmtId="164" fontId="83" fillId="0" borderId="0" xfId="86" applyFont="1" applyFill="1" applyBorder="1" applyAlignment="1">
      <alignment horizontal="right" vertical="top" wrapText="1"/>
    </xf>
    <xf numFmtId="9" fontId="83" fillId="29" borderId="0" xfId="45" applyFont="1" applyFill="1" applyBorder="1" applyAlignment="1">
      <alignment horizontal="center" vertical="top" wrapText="1"/>
    </xf>
    <xf numFmtId="0" fontId="79" fillId="0" borderId="0" xfId="0" applyFont="1" applyAlignment="1">
      <alignment horizontal="right" vertical="top" wrapText="1"/>
    </xf>
    <xf numFmtId="164" fontId="83" fillId="29" borderId="10" xfId="86" applyFont="1" applyFill="1" applyBorder="1" applyAlignment="1">
      <alignment horizontal="center" vertical="top" wrapText="1"/>
    </xf>
    <xf numFmtId="0" fontId="47" fillId="28" borderId="0" xfId="284" applyFont="1" applyFill="1" applyAlignment="1">
      <alignment horizontal="center"/>
    </xf>
    <xf numFmtId="0" fontId="39" fillId="0" borderId="10" xfId="286" applyFont="1" applyBorder="1" applyAlignment="1">
      <alignment horizontal="center"/>
    </xf>
    <xf numFmtId="0" fontId="81" fillId="0" borderId="10" xfId="286" applyFont="1" applyBorder="1" applyAlignment="1">
      <alignment horizontal="center"/>
    </xf>
    <xf numFmtId="164" fontId="83" fillId="29" borderId="11" xfId="86" applyFont="1" applyFill="1" applyBorder="1" applyAlignment="1">
      <alignment horizontal="center" vertical="top" wrapText="1"/>
    </xf>
    <xf numFmtId="164" fontId="83" fillId="29" borderId="19" xfId="86" applyFont="1" applyFill="1" applyBorder="1" applyAlignment="1">
      <alignment horizontal="center" vertical="top" wrapText="1"/>
    </xf>
    <xf numFmtId="164" fontId="83" fillId="0" borderId="10" xfId="86" applyFont="1" applyFill="1" applyBorder="1" applyAlignment="1">
      <alignment horizontal="center" vertical="top" wrapText="1"/>
    </xf>
    <xf numFmtId="0" fontId="18" fillId="0" borderId="11" xfId="149" applyBorder="1" applyAlignment="1">
      <alignment horizontal="center" vertical="top" wrapText="1"/>
    </xf>
    <xf numFmtId="0" fontId="18" fillId="0" borderId="19" xfId="149" applyBorder="1" applyAlignment="1">
      <alignment horizontal="center" vertical="top" wrapText="1"/>
    </xf>
    <xf numFmtId="0" fontId="18" fillId="0" borderId="15" xfId="149" applyBorder="1" applyAlignment="1">
      <alignment horizontal="center" vertical="top"/>
    </xf>
    <xf numFmtId="0" fontId="18" fillId="0" borderId="16" xfId="149" applyBorder="1" applyAlignment="1">
      <alignment horizontal="center" vertical="top"/>
    </xf>
    <xf numFmtId="0" fontId="18" fillId="0" borderId="20" xfId="149" applyBorder="1" applyAlignment="1">
      <alignment horizontal="center" vertical="top" wrapText="1"/>
    </xf>
    <xf numFmtId="0" fontId="103" fillId="0" borderId="21" xfId="149" applyFont="1" applyBorder="1" applyAlignment="1">
      <alignment horizontal="center" vertical="top"/>
    </xf>
    <xf numFmtId="0" fontId="83" fillId="0" borderId="11" xfId="42" applyFont="1" applyBorder="1" applyAlignment="1">
      <alignment horizontal="center" vertical="top" wrapText="1"/>
    </xf>
    <xf numFmtId="0" fontId="83" fillId="0" borderId="19" xfId="42" applyFont="1" applyBorder="1" applyAlignment="1">
      <alignment horizontal="center" vertical="top" wrapText="1"/>
    </xf>
    <xf numFmtId="0" fontId="86" fillId="0" borderId="15" xfId="42" applyFont="1" applyBorder="1" applyAlignment="1">
      <alignment horizontal="center" vertical="top"/>
    </xf>
    <xf numFmtId="0" fontId="86" fillId="0" borderId="13" xfId="42" applyFont="1" applyBorder="1" applyAlignment="1">
      <alignment horizontal="center" vertical="top"/>
    </xf>
    <xf numFmtId="0" fontId="86" fillId="0" borderId="16" xfId="42" applyFont="1" applyBorder="1" applyAlignment="1">
      <alignment horizontal="center" vertical="top"/>
    </xf>
    <xf numFmtId="0" fontId="86" fillId="0" borderId="11" xfId="0" applyFont="1" applyBorder="1" applyAlignment="1">
      <alignment horizontal="left" vertical="center"/>
    </xf>
    <xf numFmtId="0" fontId="86" fillId="0" borderId="18" xfId="0" applyFont="1" applyBorder="1" applyAlignment="1">
      <alignment horizontal="left" vertical="center"/>
    </xf>
    <xf numFmtId="0" fontId="86" fillId="0" borderId="19" xfId="0" applyFont="1" applyBorder="1" applyAlignment="1">
      <alignment horizontal="left" vertical="center"/>
    </xf>
    <xf numFmtId="0" fontId="86" fillId="0" borderId="10" xfId="0" applyFont="1" applyBorder="1" applyAlignment="1">
      <alignment horizontal="left" vertical="center"/>
    </xf>
    <xf numFmtId="0" fontId="85" fillId="31" borderId="15" xfId="272" applyFont="1" applyFill="1" applyBorder="1" applyAlignment="1">
      <alignment horizontal="center" vertical="top" wrapText="1"/>
    </xf>
    <xf numFmtId="0" fontId="85" fillId="31" borderId="16" xfId="272" applyFont="1" applyFill="1" applyBorder="1" applyAlignment="1">
      <alignment horizontal="center" vertical="top" wrapText="1"/>
    </xf>
    <xf numFmtId="0" fontId="83" fillId="32" borderId="10" xfId="0" applyFont="1" applyFill="1" applyBorder="1" applyAlignment="1">
      <alignment horizontal="center" wrapText="1"/>
    </xf>
    <xf numFmtId="0" fontId="0" fillId="0" borderId="10" xfId="0" applyBorder="1" applyAlignment="1">
      <alignment wrapText="1"/>
    </xf>
    <xf numFmtId="0" fontId="83" fillId="33" borderId="15" xfId="0" applyFont="1" applyFill="1" applyBorder="1" applyAlignment="1">
      <alignment horizontal="center"/>
    </xf>
    <xf numFmtId="0" fontId="83" fillId="33" borderId="13" xfId="0" applyFont="1" applyFill="1" applyBorder="1" applyAlignment="1">
      <alignment horizontal="center"/>
    </xf>
    <xf numFmtId="0" fontId="83" fillId="33" borderId="16" xfId="0" applyFont="1" applyFill="1" applyBorder="1" applyAlignment="1">
      <alignment horizontal="center"/>
    </xf>
    <xf numFmtId="0" fontId="84" fillId="0" borderId="11" xfId="42" applyFont="1" applyBorder="1" applyAlignment="1">
      <alignment horizontal="center" vertical="top"/>
    </xf>
    <xf numFmtId="0" fontId="84" fillId="0" borderId="18" xfId="42" applyFont="1" applyBorder="1" applyAlignment="1">
      <alignment horizontal="center" vertical="top"/>
    </xf>
    <xf numFmtId="0" fontId="84" fillId="0" borderId="12" xfId="42" applyFont="1" applyBorder="1" applyAlignment="1">
      <alignment horizontal="center" vertical="top"/>
    </xf>
    <xf numFmtId="0" fontId="84" fillId="0" borderId="11" xfId="149" applyFont="1" applyBorder="1" applyAlignment="1">
      <alignment horizontal="center" vertical="top" wrapText="1"/>
    </xf>
    <xf numFmtId="0" fontId="84" fillId="0" borderId="18" xfId="149" applyFont="1" applyBorder="1" applyAlignment="1">
      <alignment horizontal="center" vertical="top" wrapText="1"/>
    </xf>
    <xf numFmtId="0" fontId="84" fillId="0" borderId="12" xfId="149" applyFont="1" applyBorder="1" applyAlignment="1">
      <alignment horizontal="center" vertical="top" wrapText="1"/>
    </xf>
    <xf numFmtId="14" fontId="84" fillId="0" borderId="11" xfId="42" applyNumberFormat="1" applyFont="1" applyBorder="1" applyAlignment="1">
      <alignment horizontal="center" vertical="top"/>
    </xf>
    <xf numFmtId="14" fontId="84" fillId="0" borderId="18" xfId="42" applyNumberFormat="1" applyFont="1" applyBorder="1" applyAlignment="1">
      <alignment horizontal="center" vertical="top"/>
    </xf>
    <xf numFmtId="14" fontId="84" fillId="0" borderId="12" xfId="42" applyNumberFormat="1" applyFont="1" applyBorder="1" applyAlignment="1">
      <alignment horizontal="center" vertical="top"/>
    </xf>
    <xf numFmtId="0" fontId="84" fillId="0" borderId="11" xfId="42" applyFont="1" applyBorder="1" applyAlignment="1">
      <alignment horizontal="center" vertical="top" wrapText="1"/>
    </xf>
    <xf numFmtId="0" fontId="84" fillId="0" borderId="18" xfId="42" applyFont="1" applyBorder="1" applyAlignment="1">
      <alignment horizontal="center" vertical="top" wrapText="1"/>
    </xf>
    <xf numFmtId="0" fontId="84" fillId="0" borderId="12" xfId="42" applyFont="1" applyBorder="1" applyAlignment="1">
      <alignment horizontal="center" vertical="top" wrapText="1"/>
    </xf>
    <xf numFmtId="3" fontId="84" fillId="0" borderId="11" xfId="42" applyNumberFormat="1" applyFont="1" applyBorder="1" applyAlignment="1">
      <alignment horizontal="center" vertical="top" wrapText="1"/>
    </xf>
    <xf numFmtId="3" fontId="84" fillId="0" borderId="18" xfId="42" applyNumberFormat="1" applyFont="1" applyBorder="1" applyAlignment="1">
      <alignment horizontal="center" vertical="top" wrapText="1"/>
    </xf>
    <xf numFmtId="3" fontId="84" fillId="0" borderId="12" xfId="42" applyNumberFormat="1" applyFont="1" applyBorder="1" applyAlignment="1">
      <alignment horizontal="center" vertical="top" wrapText="1"/>
    </xf>
    <xf numFmtId="0" fontId="84" fillId="0" borderId="10" xfId="0" applyFont="1" applyBorder="1" applyAlignment="1">
      <alignment horizontal="center" vertical="top" wrapText="1"/>
    </xf>
    <xf numFmtId="0" fontId="85" fillId="0" borderId="10" xfId="0" applyFont="1" applyBorder="1" applyAlignment="1">
      <alignment horizontal="center" vertical="top" wrapText="1"/>
    </xf>
    <xf numFmtId="0" fontId="84" fillId="0" borderId="10" xfId="42" applyFont="1" applyBorder="1" applyAlignment="1">
      <alignment horizontal="center" vertical="top" wrapText="1"/>
    </xf>
    <xf numFmtId="14" fontId="84" fillId="0" borderId="10" xfId="0" applyNumberFormat="1" applyFont="1" applyBorder="1" applyAlignment="1">
      <alignment horizontal="center" vertical="top" textRotation="90"/>
    </xf>
    <xf numFmtId="0" fontId="84" fillId="0" borderId="10" xfId="0" applyFont="1" applyBorder="1" applyAlignment="1">
      <alignment horizontal="center" vertical="top" textRotation="90"/>
    </xf>
    <xf numFmtId="0" fontId="84" fillId="0" borderId="10" xfId="42" applyFont="1" applyBorder="1" applyAlignment="1">
      <alignment horizontal="center" vertical="top"/>
    </xf>
    <xf numFmtId="0" fontId="84" fillId="0" borderId="10" xfId="0" applyFont="1" applyBorder="1" applyAlignment="1">
      <alignment horizontal="center" vertical="top"/>
    </xf>
    <xf numFmtId="0" fontId="84" fillId="0" borderId="10" xfId="0" applyFont="1" applyBorder="1" applyAlignment="1">
      <alignment horizontal="center" vertical="top" textRotation="90" wrapText="1"/>
    </xf>
    <xf numFmtId="3" fontId="85" fillId="0" borderId="10" xfId="42" applyNumberFormat="1" applyFont="1" applyBorder="1" applyAlignment="1">
      <alignment horizontal="center" vertical="top" wrapText="1"/>
    </xf>
    <xf numFmtId="0" fontId="85" fillId="0" borderId="10" xfId="42" applyFont="1" applyFill="1" applyBorder="1" applyAlignment="1">
      <alignment horizontal="center" vertical="top" wrapText="1"/>
    </xf>
    <xf numFmtId="0" fontId="85" fillId="0" borderId="10" xfId="42" applyFont="1" applyBorder="1" applyAlignment="1">
      <alignment horizontal="center" vertical="top" wrapText="1"/>
    </xf>
    <xf numFmtId="0" fontId="90" fillId="27" borderId="15" xfId="42" applyFont="1" applyFill="1" applyBorder="1" applyAlignment="1">
      <alignment horizontal="center" vertical="top" wrapText="1"/>
    </xf>
    <xf numFmtId="0" fontId="90" fillId="27" borderId="13" xfId="42" applyFont="1" applyFill="1" applyBorder="1" applyAlignment="1">
      <alignment horizontal="center" vertical="top" wrapText="1"/>
    </xf>
    <xf numFmtId="0" fontId="90" fillId="27" borderId="16" xfId="42" applyFont="1" applyFill="1" applyBorder="1" applyAlignment="1">
      <alignment horizontal="center" vertical="top" wrapText="1"/>
    </xf>
    <xf numFmtId="0" fontId="42" fillId="27" borderId="15" xfId="42" applyFont="1" applyFill="1" applyBorder="1" applyAlignment="1">
      <alignment horizontal="center" vertical="top" wrapText="1"/>
    </xf>
    <xf numFmtId="0" fontId="42" fillId="27" borderId="13" xfId="42" applyFont="1" applyFill="1" applyBorder="1" applyAlignment="1">
      <alignment horizontal="center" vertical="top" wrapText="1"/>
    </xf>
    <xf numFmtId="0" fontId="0" fillId="0" borderId="13" xfId="0" applyBorder="1" applyAlignment="1">
      <alignment wrapText="1"/>
    </xf>
    <xf numFmtId="0" fontId="85" fillId="0" borderId="15" xfId="42" applyFont="1" applyFill="1" applyBorder="1" applyAlignment="1">
      <alignment horizontal="center" vertical="top" wrapText="1"/>
    </xf>
    <xf numFmtId="0" fontId="85" fillId="0" borderId="13" xfId="42" applyFont="1" applyFill="1" applyBorder="1" applyAlignment="1">
      <alignment horizontal="center" vertical="top" wrapText="1"/>
    </xf>
    <xf numFmtId="0" fontId="0" fillId="0" borderId="16" xfId="0" applyBorder="1" applyAlignment="1">
      <alignment wrapText="1"/>
    </xf>
  </cellXfs>
  <cellStyles count="289">
    <cellStyle name="20% - Accent1" xfId="1" builtinId="30" customBuiltin="1"/>
    <cellStyle name="20% - Accent1 2" xfId="51" xr:uid="{00000000-0005-0000-0000-000001000000}"/>
    <cellStyle name="20% - Accent1 3" xfId="155" xr:uid="{00000000-0005-0000-0000-000002000000}"/>
    <cellStyle name="20% - Accent2" xfId="2" builtinId="34" customBuiltin="1"/>
    <cellStyle name="20% - Accent2 2" xfId="52" xr:uid="{00000000-0005-0000-0000-000004000000}"/>
    <cellStyle name="20% - Accent2 3" xfId="156" xr:uid="{00000000-0005-0000-0000-000005000000}"/>
    <cellStyle name="20% - Accent3" xfId="3" builtinId="38" customBuiltin="1"/>
    <cellStyle name="20% - Accent3 2" xfId="53" xr:uid="{00000000-0005-0000-0000-000007000000}"/>
    <cellStyle name="20% - Accent3 3" xfId="157" xr:uid="{00000000-0005-0000-0000-000008000000}"/>
    <cellStyle name="20% - Accent4" xfId="4" builtinId="42" customBuiltin="1"/>
    <cellStyle name="20% - Accent4 2" xfId="54" xr:uid="{00000000-0005-0000-0000-00000A000000}"/>
    <cellStyle name="20% - Accent4 3" xfId="158" xr:uid="{00000000-0005-0000-0000-00000B000000}"/>
    <cellStyle name="20% - Accent5" xfId="5" builtinId="46" customBuiltin="1"/>
    <cellStyle name="20% - Accent5 2" xfId="55" xr:uid="{00000000-0005-0000-0000-00000D000000}"/>
    <cellStyle name="20% - Accent5 3" xfId="159" xr:uid="{00000000-0005-0000-0000-00000E000000}"/>
    <cellStyle name="20% - Accent6" xfId="6" builtinId="50" customBuiltin="1"/>
    <cellStyle name="20% - Accent6 2" xfId="56" xr:uid="{00000000-0005-0000-0000-000010000000}"/>
    <cellStyle name="20% - Accent6 3" xfId="160" xr:uid="{00000000-0005-0000-0000-000011000000}"/>
    <cellStyle name="40% - Accent1" xfId="7" builtinId="31" customBuiltin="1"/>
    <cellStyle name="40% - Accent1 2" xfId="57" xr:uid="{00000000-0005-0000-0000-000013000000}"/>
    <cellStyle name="40% - Accent1 3" xfId="161" xr:uid="{00000000-0005-0000-0000-000014000000}"/>
    <cellStyle name="40% - Accent2" xfId="8" builtinId="35" customBuiltin="1"/>
    <cellStyle name="40% - Accent2 2" xfId="58" xr:uid="{00000000-0005-0000-0000-000016000000}"/>
    <cellStyle name="40% - Accent2 3" xfId="162" xr:uid="{00000000-0005-0000-0000-000017000000}"/>
    <cellStyle name="40% - Accent3" xfId="9" builtinId="39" customBuiltin="1"/>
    <cellStyle name="40% - Accent3 2" xfId="59" xr:uid="{00000000-0005-0000-0000-000019000000}"/>
    <cellStyle name="40% - Accent3 3" xfId="163" xr:uid="{00000000-0005-0000-0000-00001A000000}"/>
    <cellStyle name="40% - Accent4" xfId="10" builtinId="43" customBuiltin="1"/>
    <cellStyle name="40% - Accent4 2" xfId="60" xr:uid="{00000000-0005-0000-0000-00001C000000}"/>
    <cellStyle name="40% - Accent4 3" xfId="164" xr:uid="{00000000-0005-0000-0000-00001D000000}"/>
    <cellStyle name="40% - Accent5" xfId="11" builtinId="47" customBuiltin="1"/>
    <cellStyle name="40% - Accent5 2" xfId="61" xr:uid="{00000000-0005-0000-0000-00001F000000}"/>
    <cellStyle name="40% - Accent5 3" xfId="165" xr:uid="{00000000-0005-0000-0000-000020000000}"/>
    <cellStyle name="40% - Accent6" xfId="12" builtinId="51" customBuiltin="1"/>
    <cellStyle name="40% - Accent6 2" xfId="62" xr:uid="{00000000-0005-0000-0000-000022000000}"/>
    <cellStyle name="40% - Accent6 3" xfId="166" xr:uid="{00000000-0005-0000-0000-000023000000}"/>
    <cellStyle name="60% - Accent1" xfId="13" builtinId="32" customBuiltin="1"/>
    <cellStyle name="60% - Accent1 2" xfId="63" xr:uid="{00000000-0005-0000-0000-000025000000}"/>
    <cellStyle name="60% - Accent1 3" xfId="167" xr:uid="{00000000-0005-0000-0000-000026000000}"/>
    <cellStyle name="60% - Accent2" xfId="14" builtinId="36" customBuiltin="1"/>
    <cellStyle name="60% - Accent2 2" xfId="64" xr:uid="{00000000-0005-0000-0000-000028000000}"/>
    <cellStyle name="60% - Accent2 3" xfId="168" xr:uid="{00000000-0005-0000-0000-000029000000}"/>
    <cellStyle name="60% - Accent3" xfId="15" builtinId="40" customBuiltin="1"/>
    <cellStyle name="60% - Accent3 2" xfId="65" xr:uid="{00000000-0005-0000-0000-00002B000000}"/>
    <cellStyle name="60% - Accent3 3" xfId="169" xr:uid="{00000000-0005-0000-0000-00002C000000}"/>
    <cellStyle name="60% - Accent4" xfId="16" builtinId="44" customBuiltin="1"/>
    <cellStyle name="60% - Accent4 2" xfId="66" xr:uid="{00000000-0005-0000-0000-00002E000000}"/>
    <cellStyle name="60% - Accent4 3" xfId="170" xr:uid="{00000000-0005-0000-0000-00002F000000}"/>
    <cellStyle name="60% - Accent5" xfId="17" builtinId="48" customBuiltin="1"/>
    <cellStyle name="60% - Accent5 2" xfId="67" xr:uid="{00000000-0005-0000-0000-000031000000}"/>
    <cellStyle name="60% - Accent5 3" xfId="171" xr:uid="{00000000-0005-0000-0000-000032000000}"/>
    <cellStyle name="60% - Accent6" xfId="18" builtinId="52" customBuiltin="1"/>
    <cellStyle name="60% - Accent6 2" xfId="68" xr:uid="{00000000-0005-0000-0000-000034000000}"/>
    <cellStyle name="60% - Accent6 3" xfId="172" xr:uid="{00000000-0005-0000-0000-000035000000}"/>
    <cellStyle name="Accent1" xfId="19" builtinId="29" customBuiltin="1"/>
    <cellStyle name="Accent1 2" xfId="69" xr:uid="{00000000-0005-0000-0000-000037000000}"/>
    <cellStyle name="Accent1 3" xfId="173" xr:uid="{00000000-0005-0000-0000-000038000000}"/>
    <cellStyle name="Accent2" xfId="20" builtinId="33" customBuiltin="1"/>
    <cellStyle name="Accent2 2" xfId="70" xr:uid="{00000000-0005-0000-0000-00003A000000}"/>
    <cellStyle name="Accent2 3" xfId="174" xr:uid="{00000000-0005-0000-0000-00003B000000}"/>
    <cellStyle name="Accent3" xfId="21" builtinId="37" customBuiltin="1"/>
    <cellStyle name="Accent3 2" xfId="71" xr:uid="{00000000-0005-0000-0000-00003D000000}"/>
    <cellStyle name="Accent3 3" xfId="175" xr:uid="{00000000-0005-0000-0000-00003E000000}"/>
    <cellStyle name="Accent4" xfId="22" builtinId="41" customBuiltin="1"/>
    <cellStyle name="Accent4 2" xfId="72" xr:uid="{00000000-0005-0000-0000-000040000000}"/>
    <cellStyle name="Accent4 3" xfId="176" xr:uid="{00000000-0005-0000-0000-000041000000}"/>
    <cellStyle name="Accent5" xfId="46" builtinId="45" customBuiltin="1"/>
    <cellStyle name="Accent5 2" xfId="73" xr:uid="{00000000-0005-0000-0000-000043000000}"/>
    <cellStyle name="Accent5 3" xfId="177" xr:uid="{00000000-0005-0000-0000-000044000000}"/>
    <cellStyle name="Accent6" xfId="47" builtinId="49" customBuiltin="1"/>
    <cellStyle name="Accent6 2" xfId="74" xr:uid="{00000000-0005-0000-0000-000046000000}"/>
    <cellStyle name="Accent6 3" xfId="178" xr:uid="{00000000-0005-0000-0000-000047000000}"/>
    <cellStyle name="Bad" xfId="23" builtinId="27" customBuiltin="1"/>
    <cellStyle name="Bad 2" xfId="75" xr:uid="{00000000-0005-0000-0000-000049000000}"/>
    <cellStyle name="Bad 3" xfId="179" xr:uid="{00000000-0005-0000-0000-00004A000000}"/>
    <cellStyle name="Calculation" xfId="24" builtinId="22" customBuiltin="1"/>
    <cellStyle name="Calculation 2" xfId="76" xr:uid="{00000000-0005-0000-0000-00004C000000}"/>
    <cellStyle name="Calculation 3" xfId="180" xr:uid="{00000000-0005-0000-0000-00004D000000}"/>
    <cellStyle name="Check Cell" xfId="25" builtinId="23" customBuiltin="1"/>
    <cellStyle name="Check Cell 2" xfId="77" xr:uid="{00000000-0005-0000-0000-00004F000000}"/>
    <cellStyle name="Check Cell 3" xfId="181" xr:uid="{00000000-0005-0000-0000-000050000000}"/>
    <cellStyle name="Comma 2" xfId="78" xr:uid="{00000000-0005-0000-0000-000051000000}"/>
    <cellStyle name="Comma 2 2" xfId="79" xr:uid="{00000000-0005-0000-0000-000052000000}"/>
    <cellStyle name="Comma 2 3" xfId="80" xr:uid="{00000000-0005-0000-0000-000053000000}"/>
    <cellStyle name="Comma 2 4" xfId="81" xr:uid="{00000000-0005-0000-0000-000054000000}"/>
    <cellStyle name="Comma 2 5" xfId="82" xr:uid="{00000000-0005-0000-0000-000055000000}"/>
    <cellStyle name="Comma 2 6" xfId="83" xr:uid="{00000000-0005-0000-0000-000056000000}"/>
    <cellStyle name="Comma 3" xfId="84" xr:uid="{00000000-0005-0000-0000-000057000000}"/>
    <cellStyle name="Comma 4" xfId="85" xr:uid="{00000000-0005-0000-0000-000058000000}"/>
    <cellStyle name="Currency 2" xfId="86" xr:uid="{00000000-0005-0000-0000-000059000000}"/>
    <cellStyle name="Explanatory Text" xfId="26" builtinId="53" customBuiltin="1"/>
    <cellStyle name="Explanatory Text 2" xfId="87" xr:uid="{00000000-0005-0000-0000-00005B000000}"/>
    <cellStyle name="Explanatory Text 3" xfId="182" xr:uid="{00000000-0005-0000-0000-00005C000000}"/>
    <cellStyle name="Good" xfId="43" builtinId="26" customBuiltin="1"/>
    <cellStyle name="Good 2" xfId="88" xr:uid="{00000000-0005-0000-0000-00005E000000}"/>
    <cellStyle name="Good 3" xfId="183" xr:uid="{00000000-0005-0000-0000-00005F000000}"/>
    <cellStyle name="Hea 2" xfId="89" xr:uid="{00000000-0005-0000-0000-000060000000}"/>
    <cellStyle name="Hea 3" xfId="196" xr:uid="{00000000-0005-0000-0000-000061000000}"/>
    <cellStyle name="Heading 1" xfId="27" builtinId="16" customBuiltin="1"/>
    <cellStyle name="Heading 1 2" xfId="90" xr:uid="{00000000-0005-0000-0000-000063000000}"/>
    <cellStyle name="Heading 1 3" xfId="184" xr:uid="{00000000-0005-0000-0000-000064000000}"/>
    <cellStyle name="Heading 2" xfId="28" builtinId="17" customBuiltin="1"/>
    <cellStyle name="Heading 2 2" xfId="91" xr:uid="{00000000-0005-0000-0000-000066000000}"/>
    <cellStyle name="Heading 2 3" xfId="185" xr:uid="{00000000-0005-0000-0000-000067000000}"/>
    <cellStyle name="Heading 3" xfId="29" builtinId="18" customBuiltin="1"/>
    <cellStyle name="Heading 3 2" xfId="92" xr:uid="{00000000-0005-0000-0000-000069000000}"/>
    <cellStyle name="Heading 3 3" xfId="186" xr:uid="{00000000-0005-0000-0000-00006A000000}"/>
    <cellStyle name="Heading 4" xfId="30" builtinId="19" customBuiltin="1"/>
    <cellStyle name="Heading 4 2" xfId="93" xr:uid="{00000000-0005-0000-0000-00006C000000}"/>
    <cellStyle name="Heading 4 3" xfId="187" xr:uid="{00000000-0005-0000-0000-00006D000000}"/>
    <cellStyle name="Hyperlink 2" xfId="44" xr:uid="{00000000-0005-0000-0000-00006E000000}"/>
    <cellStyle name="Hyperlink 2 2" xfId="94" xr:uid="{00000000-0005-0000-0000-00006F000000}"/>
    <cellStyle name="Hyperlink_Lisad 22.02.11 II" xfId="31" xr:uid="{00000000-0005-0000-0000-000070000000}"/>
    <cellStyle name="Input" xfId="32" builtinId="20" customBuiltin="1"/>
    <cellStyle name="Input 2" xfId="95" xr:uid="{00000000-0005-0000-0000-000072000000}"/>
    <cellStyle name="Input 3" xfId="188" xr:uid="{00000000-0005-0000-0000-000073000000}"/>
    <cellStyle name="Linked Cell" xfId="33" builtinId="24" customBuiltin="1"/>
    <cellStyle name="Linked Cell 2" xfId="96" xr:uid="{00000000-0005-0000-0000-000075000000}"/>
    <cellStyle name="Linked Cell 3" xfId="189" xr:uid="{00000000-0005-0000-0000-000076000000}"/>
    <cellStyle name="Neutral" xfId="34" builtinId="28" customBuiltin="1"/>
    <cellStyle name="Neutral 2" xfId="97" xr:uid="{00000000-0005-0000-0000-000078000000}"/>
    <cellStyle name="Neutral 3" xfId="190" xr:uid="{00000000-0005-0000-0000-000079000000}"/>
    <cellStyle name="Normaallaad 2" xfId="148" xr:uid="{00000000-0005-0000-0000-00007A000000}"/>
    <cellStyle name="Normaallaad 3" xfId="154" xr:uid="{00000000-0005-0000-0000-00007B000000}"/>
    <cellStyle name="Normaallaad 3 2" xfId="269" xr:uid="{00000000-0005-0000-0000-00007C000000}"/>
    <cellStyle name="Normal" xfId="0" builtinId="0"/>
    <cellStyle name="Normal 10" xfId="145" xr:uid="{00000000-0005-0000-0000-00007E000000}"/>
    <cellStyle name="Normal 10 2" xfId="227" xr:uid="{00000000-0005-0000-0000-00007F000000}"/>
    <cellStyle name="Normal 10 3" xfId="261" xr:uid="{00000000-0005-0000-0000-000080000000}"/>
    <cellStyle name="Normal 11" xfId="146" xr:uid="{00000000-0005-0000-0000-000081000000}"/>
    <cellStyle name="Normal 11 2" xfId="228" xr:uid="{00000000-0005-0000-0000-000082000000}"/>
    <cellStyle name="Normal 11 3" xfId="262" xr:uid="{00000000-0005-0000-0000-000083000000}"/>
    <cellStyle name="Normal 12" xfId="149" xr:uid="{00000000-0005-0000-0000-000084000000}"/>
    <cellStyle name="Normal 13" xfId="266" xr:uid="{00000000-0005-0000-0000-000085000000}"/>
    <cellStyle name="Normal 13 2" xfId="147" xr:uid="{00000000-0005-0000-0000-000086000000}"/>
    <cellStyle name="Normal 13 3" xfId="279" xr:uid="{72CFEA03-F1EB-4E8C-A728-A6C4CF06A2F1}"/>
    <cellStyle name="Normal 14" xfId="278" xr:uid="{94A17849-0D20-4078-9B0A-E707D6A795C5}"/>
    <cellStyle name="Normal 14 2" xfId="231" xr:uid="{00000000-0005-0000-0000-000087000000}"/>
    <cellStyle name="Normal 14 2 3" xfId="264" xr:uid="{00000000-0005-0000-0000-000088000000}"/>
    <cellStyle name="Normal 14 2 3 2" xfId="268" xr:uid="{00000000-0005-0000-0000-000089000000}"/>
    <cellStyle name="Normal 14 2 3 2 2 2" xfId="287" xr:uid="{13D1922E-EA1F-48C9-97C2-90357CE85956}"/>
    <cellStyle name="Normal 14 2 3 3 3 2 4 2 6" xfId="281" xr:uid="{7A54547C-1F57-4FAD-AB58-A672124A7F39}"/>
    <cellStyle name="Normal 14 2 3 3 3 2 4 3 7" xfId="280" xr:uid="{902A1622-37AF-4ECF-98A7-443D0D2B4CDD}"/>
    <cellStyle name="Normal 15" xfId="285" xr:uid="{F71EE600-47FB-4F86-9C1A-8FA5D83D9052}"/>
    <cellStyle name="Normal 2" xfId="42" xr:uid="{00000000-0005-0000-0000-00008A000000}"/>
    <cellStyle name="Normal 2 2" xfId="48" xr:uid="{00000000-0005-0000-0000-00008B000000}"/>
    <cellStyle name="Normal 2 3" xfId="98" xr:uid="{00000000-0005-0000-0000-00008C000000}"/>
    <cellStyle name="Normal 2 3 2" xfId="99" xr:uid="{00000000-0005-0000-0000-00008D000000}"/>
    <cellStyle name="Normal 2 4" xfId="100" xr:uid="{00000000-0005-0000-0000-00008E000000}"/>
    <cellStyle name="Normal 2 4 2" xfId="101" xr:uid="{00000000-0005-0000-0000-00008F000000}"/>
    <cellStyle name="Normal 2 4 2 2" xfId="200" xr:uid="{00000000-0005-0000-0000-000090000000}"/>
    <cellStyle name="Normal 2 4 2 3" xfId="235" xr:uid="{00000000-0005-0000-0000-000091000000}"/>
    <cellStyle name="Normal 2 4 3" xfId="199" xr:uid="{00000000-0005-0000-0000-000092000000}"/>
    <cellStyle name="Normal 2 4 4" xfId="234" xr:uid="{00000000-0005-0000-0000-000093000000}"/>
    <cellStyle name="Normal 2 5" xfId="102" xr:uid="{00000000-0005-0000-0000-000094000000}"/>
    <cellStyle name="Normal 2 6" xfId="103" xr:uid="{00000000-0005-0000-0000-000095000000}"/>
    <cellStyle name="Normal 2 8" xfId="230" xr:uid="{00000000-0005-0000-0000-000096000000}"/>
    <cellStyle name="Normal 3" xfId="49" xr:uid="{00000000-0005-0000-0000-000097000000}"/>
    <cellStyle name="Normal 3 10" xfId="104" xr:uid="{00000000-0005-0000-0000-000098000000}"/>
    <cellStyle name="Normal 3 10 2" xfId="105" xr:uid="{00000000-0005-0000-0000-000099000000}"/>
    <cellStyle name="Normal 3 10 2 2" xfId="202" xr:uid="{00000000-0005-0000-0000-00009A000000}"/>
    <cellStyle name="Normal 3 10 2 3" xfId="237" xr:uid="{00000000-0005-0000-0000-00009B000000}"/>
    <cellStyle name="Normal 3 10 3" xfId="201" xr:uid="{00000000-0005-0000-0000-00009C000000}"/>
    <cellStyle name="Normal 3 10 4" xfId="236" xr:uid="{00000000-0005-0000-0000-00009D000000}"/>
    <cellStyle name="Normal 3 11" xfId="106" xr:uid="{00000000-0005-0000-0000-00009E000000}"/>
    <cellStyle name="Normal 3 11 2" xfId="107" xr:uid="{00000000-0005-0000-0000-00009F000000}"/>
    <cellStyle name="Normal 3 11 2 2" xfId="204" xr:uid="{00000000-0005-0000-0000-0000A0000000}"/>
    <cellStyle name="Normal 3 11 2 3" xfId="239" xr:uid="{00000000-0005-0000-0000-0000A1000000}"/>
    <cellStyle name="Normal 3 11 3" xfId="203" xr:uid="{00000000-0005-0000-0000-0000A2000000}"/>
    <cellStyle name="Normal 3 11 4" xfId="238" xr:uid="{00000000-0005-0000-0000-0000A3000000}"/>
    <cellStyle name="Normal 3 12" xfId="108" xr:uid="{00000000-0005-0000-0000-0000A4000000}"/>
    <cellStyle name="Normal 3 12 2" xfId="205" xr:uid="{00000000-0005-0000-0000-0000A5000000}"/>
    <cellStyle name="Normal 3 12 3" xfId="240" xr:uid="{00000000-0005-0000-0000-0000A6000000}"/>
    <cellStyle name="Normal 3 13" xfId="109" xr:uid="{00000000-0005-0000-0000-0000A7000000}"/>
    <cellStyle name="Normal 3 13 2" xfId="206" xr:uid="{00000000-0005-0000-0000-0000A8000000}"/>
    <cellStyle name="Normal 3 13 3" xfId="241" xr:uid="{00000000-0005-0000-0000-0000A9000000}"/>
    <cellStyle name="Normal 3 14" xfId="272" xr:uid="{492C5149-269C-48DE-BEA3-2C16772FFF3E}"/>
    <cellStyle name="Normal 3 14 2" xfId="274" xr:uid="{BCD24CF2-3BC2-415B-9088-E70EFCD4F1EE}"/>
    <cellStyle name="Normal 3 14 3" xfId="277" xr:uid="{B11CBCD2-2435-4E66-972E-167AC0D35F0D}"/>
    <cellStyle name="Normal 3 14 9" xfId="276" xr:uid="{A669B0C7-7F04-4BDA-A010-21E718ACA827}"/>
    <cellStyle name="Normal 3 15" xfId="273" xr:uid="{C68EB668-97F4-4205-816A-8793BB361EA2}"/>
    <cellStyle name="Normal 3 15 4" xfId="275" xr:uid="{9B7894EA-E67E-448F-9434-76C4F7DD1E62}"/>
    <cellStyle name="Normal 3 2" xfId="110" xr:uid="{00000000-0005-0000-0000-0000AA000000}"/>
    <cellStyle name="Normal 3 2 2" xfId="111" xr:uid="{00000000-0005-0000-0000-0000AB000000}"/>
    <cellStyle name="Normal 3 2 3" xfId="112" xr:uid="{00000000-0005-0000-0000-0000AC000000}"/>
    <cellStyle name="Normal 3 2 3 2" xfId="208" xr:uid="{00000000-0005-0000-0000-0000AD000000}"/>
    <cellStyle name="Normal 3 2 3 3" xfId="243" xr:uid="{00000000-0005-0000-0000-0000AE000000}"/>
    <cellStyle name="Normal 3 2 4" xfId="207" xr:uid="{00000000-0005-0000-0000-0000AF000000}"/>
    <cellStyle name="Normal 3 2 5" xfId="242" xr:uid="{00000000-0005-0000-0000-0000B0000000}"/>
    <cellStyle name="Normal 3 3" xfId="113" xr:uid="{00000000-0005-0000-0000-0000B1000000}"/>
    <cellStyle name="Normal 3 3 2" xfId="114" xr:uid="{00000000-0005-0000-0000-0000B2000000}"/>
    <cellStyle name="Normal 3 3 2 2" xfId="210" xr:uid="{00000000-0005-0000-0000-0000B3000000}"/>
    <cellStyle name="Normal 3 3 2 3" xfId="245" xr:uid="{00000000-0005-0000-0000-0000B4000000}"/>
    <cellStyle name="Normal 3 3 3" xfId="209" xr:uid="{00000000-0005-0000-0000-0000B5000000}"/>
    <cellStyle name="Normal 3 3 4" xfId="244" xr:uid="{00000000-0005-0000-0000-0000B6000000}"/>
    <cellStyle name="Normal 3 4" xfId="115" xr:uid="{00000000-0005-0000-0000-0000B7000000}"/>
    <cellStyle name="Normal 3 4 2" xfId="116" xr:uid="{00000000-0005-0000-0000-0000B8000000}"/>
    <cellStyle name="Normal 3 4 2 2" xfId="212" xr:uid="{00000000-0005-0000-0000-0000B9000000}"/>
    <cellStyle name="Normal 3 4 2 3" xfId="247" xr:uid="{00000000-0005-0000-0000-0000BA000000}"/>
    <cellStyle name="Normal 3 4 3" xfId="211" xr:uid="{00000000-0005-0000-0000-0000BB000000}"/>
    <cellStyle name="Normal 3 4 4" xfId="246" xr:uid="{00000000-0005-0000-0000-0000BC000000}"/>
    <cellStyle name="Normal 3 5" xfId="117" xr:uid="{00000000-0005-0000-0000-0000BD000000}"/>
    <cellStyle name="Normal 3 5 2" xfId="118" xr:uid="{00000000-0005-0000-0000-0000BE000000}"/>
    <cellStyle name="Normal 3 5 2 2" xfId="214" xr:uid="{00000000-0005-0000-0000-0000BF000000}"/>
    <cellStyle name="Normal 3 5 2 3" xfId="249" xr:uid="{00000000-0005-0000-0000-0000C0000000}"/>
    <cellStyle name="Normal 3 5 3" xfId="213" xr:uid="{00000000-0005-0000-0000-0000C1000000}"/>
    <cellStyle name="Normal 3 5 4" xfId="248" xr:uid="{00000000-0005-0000-0000-0000C2000000}"/>
    <cellStyle name="Normal 3 6" xfId="119" xr:uid="{00000000-0005-0000-0000-0000C3000000}"/>
    <cellStyle name="Normal 3 7" xfId="120" xr:uid="{00000000-0005-0000-0000-0000C4000000}"/>
    <cellStyle name="Normal 3 8" xfId="121" xr:uid="{00000000-0005-0000-0000-0000C5000000}"/>
    <cellStyle name="Normal 3 8 2" xfId="122" xr:uid="{00000000-0005-0000-0000-0000C6000000}"/>
    <cellStyle name="Normal 3 8 2 2" xfId="216" xr:uid="{00000000-0005-0000-0000-0000C7000000}"/>
    <cellStyle name="Normal 3 8 2 3" xfId="251" xr:uid="{00000000-0005-0000-0000-0000C8000000}"/>
    <cellStyle name="Normal 3 8 3" xfId="215" xr:uid="{00000000-0005-0000-0000-0000C9000000}"/>
    <cellStyle name="Normal 3 8 4" xfId="250" xr:uid="{00000000-0005-0000-0000-0000CA000000}"/>
    <cellStyle name="Normal 3 9" xfId="123" xr:uid="{00000000-0005-0000-0000-0000CB000000}"/>
    <cellStyle name="Normal 3 9 2" xfId="124" xr:uid="{00000000-0005-0000-0000-0000CC000000}"/>
    <cellStyle name="Normal 3 9 2 2" xfId="218" xr:uid="{00000000-0005-0000-0000-0000CD000000}"/>
    <cellStyle name="Normal 3 9 2 3" xfId="253" xr:uid="{00000000-0005-0000-0000-0000CE000000}"/>
    <cellStyle name="Normal 3 9 3" xfId="217" xr:uid="{00000000-0005-0000-0000-0000CF000000}"/>
    <cellStyle name="Normal 3 9 4" xfId="252" xr:uid="{00000000-0005-0000-0000-0000D0000000}"/>
    <cellStyle name="Normal 4" xfId="125" xr:uid="{00000000-0005-0000-0000-0000D1000000}"/>
    <cellStyle name="Normal 4 2" xfId="126" xr:uid="{00000000-0005-0000-0000-0000D2000000}"/>
    <cellStyle name="Normal 4 3" xfId="219" xr:uid="{00000000-0005-0000-0000-0000D3000000}"/>
    <cellStyle name="Normal 4 4" xfId="254" xr:uid="{00000000-0005-0000-0000-0000D4000000}"/>
    <cellStyle name="Normal 5" xfId="127" xr:uid="{00000000-0005-0000-0000-0000D5000000}"/>
    <cellStyle name="Normal 5 2" xfId="128" xr:uid="{00000000-0005-0000-0000-0000D6000000}"/>
    <cellStyle name="Normal 5 2 2" xfId="129" xr:uid="{00000000-0005-0000-0000-0000D7000000}"/>
    <cellStyle name="Normal 5 2 2 2" xfId="222" xr:uid="{00000000-0005-0000-0000-0000D8000000}"/>
    <cellStyle name="Normal 5 2 2 3" xfId="257" xr:uid="{00000000-0005-0000-0000-0000D9000000}"/>
    <cellStyle name="Normal 5 2 3" xfId="221" xr:uid="{00000000-0005-0000-0000-0000DA000000}"/>
    <cellStyle name="Normal 5 2 4" xfId="256" xr:uid="{00000000-0005-0000-0000-0000DB000000}"/>
    <cellStyle name="Normal 5 3" xfId="130" xr:uid="{00000000-0005-0000-0000-0000DC000000}"/>
    <cellStyle name="Normal 5 3 2" xfId="223" xr:uid="{00000000-0005-0000-0000-0000DD000000}"/>
    <cellStyle name="Normal 5 3 3" xfId="258" xr:uid="{00000000-0005-0000-0000-0000DE000000}"/>
    <cellStyle name="Normal 5 4" xfId="220" xr:uid="{00000000-0005-0000-0000-0000DF000000}"/>
    <cellStyle name="Normal 5 5" xfId="255" xr:uid="{00000000-0005-0000-0000-0000E0000000}"/>
    <cellStyle name="Normal 6" xfId="131" xr:uid="{00000000-0005-0000-0000-0000E1000000}"/>
    <cellStyle name="Normal 7" xfId="132" xr:uid="{00000000-0005-0000-0000-0000E2000000}"/>
    <cellStyle name="Normal 7 2" xfId="133" xr:uid="{00000000-0005-0000-0000-0000E3000000}"/>
    <cellStyle name="Normal 7 2 2" xfId="225" xr:uid="{00000000-0005-0000-0000-0000E4000000}"/>
    <cellStyle name="Normal 7 2 3" xfId="260" xr:uid="{00000000-0005-0000-0000-0000E5000000}"/>
    <cellStyle name="Normal 7 3" xfId="224" xr:uid="{00000000-0005-0000-0000-0000E6000000}"/>
    <cellStyle name="Normal 7 4" xfId="259" xr:uid="{00000000-0005-0000-0000-0000E7000000}"/>
    <cellStyle name="Normal 8" xfId="134" xr:uid="{00000000-0005-0000-0000-0000E8000000}"/>
    <cellStyle name="Normal 8 2" xfId="226" xr:uid="{00000000-0005-0000-0000-0000E9000000}"/>
    <cellStyle name="Normal 8 3" xfId="270" xr:uid="{00000000-0005-0000-0000-0000EA000000}"/>
    <cellStyle name="Normal 8 6" xfId="150" xr:uid="{00000000-0005-0000-0000-0000EB000000}"/>
    <cellStyle name="Normal 8 6 2" xfId="152" xr:uid="{00000000-0005-0000-0000-0000EC000000}"/>
    <cellStyle name="Normal 8 6 2 2 2" xfId="233" xr:uid="{00000000-0005-0000-0000-0000ED000000}"/>
    <cellStyle name="Normal 8 6 2 2 2 3" xfId="265" xr:uid="{00000000-0005-0000-0000-0000EE000000}"/>
    <cellStyle name="Normal 8 6 2 2 4" xfId="153" xr:uid="{00000000-0005-0000-0000-0000EF000000}"/>
    <cellStyle name="Normal 8 6 3" xfId="232" xr:uid="{00000000-0005-0000-0000-0000F0000000}"/>
    <cellStyle name="Normal 8 6 3 3" xfId="263" xr:uid="{00000000-0005-0000-0000-0000F1000000}"/>
    <cellStyle name="Normal 8 6 3 3 2" xfId="267" xr:uid="{00000000-0005-0000-0000-0000F2000000}"/>
    <cellStyle name="Normal 8 6 3 3 3 3 2 4 3 8" xfId="282" xr:uid="{23F53838-B2AE-4EA0-9C4C-925BABA0E9D3}"/>
    <cellStyle name="Normal 8 6 3 3 3 3 2 4 3 8 3" xfId="288" xr:uid="{4DA1F55D-CEEA-4670-AA7D-55BED03F5586}"/>
    <cellStyle name="Normal 8 7" xfId="151" xr:uid="{00000000-0005-0000-0000-0000F3000000}"/>
    <cellStyle name="Normal 9" xfId="135" xr:uid="{00000000-0005-0000-0000-0000F4000000}"/>
    <cellStyle name="Normal_2002 määrus lisa 5 2" xfId="283" xr:uid="{756E613B-B311-4E01-B736-1259CB0EAB0C}"/>
    <cellStyle name="Normal_2002 määrus lisa 5_Lisad 22.02.11 II" xfId="35" xr:uid="{00000000-0005-0000-0000-0000F7000000}"/>
    <cellStyle name="Normal_eelarve muutmise vorm" xfId="286" xr:uid="{D8527499-4667-4329-8B24-C98FEE6C3596}"/>
    <cellStyle name="Normal_vorm 1 koond" xfId="284" xr:uid="{7DB9A9CA-66CD-49BF-BF2C-79D18631C5D2}"/>
    <cellStyle name="Normal_vorm 1 koond_Lisad 22.02.11 II" xfId="36" xr:uid="{00000000-0005-0000-0000-0000FB000000}"/>
    <cellStyle name="Note" xfId="37" builtinId="10" customBuiltin="1"/>
    <cellStyle name="Note 2" xfId="136" xr:uid="{00000000-0005-0000-0000-0000FD000000}"/>
    <cellStyle name="Note 3" xfId="144" xr:uid="{00000000-0005-0000-0000-0000FE000000}"/>
    <cellStyle name="Note 4" xfId="50" xr:uid="{00000000-0005-0000-0000-0000FF000000}"/>
    <cellStyle name="Note 5" xfId="191" xr:uid="{00000000-0005-0000-0000-000000010000}"/>
    <cellStyle name="Output" xfId="38" builtinId="21" customBuiltin="1"/>
    <cellStyle name="Output 2" xfId="137" xr:uid="{00000000-0005-0000-0000-000002010000}"/>
    <cellStyle name="Output 3" xfId="192" xr:uid="{00000000-0005-0000-0000-000003010000}"/>
    <cellStyle name="Percent 2" xfId="45" xr:uid="{00000000-0005-0000-0000-000005010000}"/>
    <cellStyle name="Percent 3" xfId="138" xr:uid="{00000000-0005-0000-0000-000006010000}"/>
    <cellStyle name="Percent 4" xfId="229" xr:uid="{00000000-0005-0000-0000-000007010000}"/>
    <cellStyle name="Rõhk5 2" xfId="139" xr:uid="{00000000-0005-0000-0000-000008010000}"/>
    <cellStyle name="Rõhk5 3" xfId="197" xr:uid="{00000000-0005-0000-0000-000009010000}"/>
    <cellStyle name="Rõhk6 2" xfId="140" xr:uid="{00000000-0005-0000-0000-00000A010000}"/>
    <cellStyle name="Rõhk6 3" xfId="198" xr:uid="{00000000-0005-0000-0000-00000B010000}"/>
    <cellStyle name="Title" xfId="39" builtinId="15" customBuiltin="1"/>
    <cellStyle name="Title 2" xfId="141" xr:uid="{00000000-0005-0000-0000-00000D010000}"/>
    <cellStyle name="Title 3" xfId="193" xr:uid="{00000000-0005-0000-0000-00000E010000}"/>
    <cellStyle name="Total" xfId="40" builtinId="25" customBuiltin="1"/>
    <cellStyle name="Total 2" xfId="142" xr:uid="{00000000-0005-0000-0000-000010010000}"/>
    <cellStyle name="Total 3" xfId="194" xr:uid="{00000000-0005-0000-0000-000011010000}"/>
    <cellStyle name="Tulemus" xfId="271" xr:uid="{00000000-0005-0000-0000-000012010000}"/>
    <cellStyle name="Warning Text" xfId="41" builtinId="11" customBuiltin="1"/>
    <cellStyle name="Warning Text 2" xfId="143" xr:uid="{00000000-0005-0000-0000-000014010000}"/>
    <cellStyle name="Warning Text 3" xfId="195" xr:uid="{00000000-0005-0000-0000-000015010000}"/>
  </cellStyles>
  <dxfs count="0"/>
  <tableStyles count="0" defaultTableStyle="TableStyleMedium2" defaultPivotStyle="PivotStyleLight16"/>
  <colors>
    <mruColors>
      <color rgb="FFFF5050"/>
      <color rgb="FFFF00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nantsteenistus/EELARVE%20OSAKOND/2011/2011%20EELARVE%20T&#196;ITMINE%20-%20VALGE%20RAAMAT/Koond%2026.04.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allinnlv.ee\data\Users\hirve\Documents\Ametikohtade%20hindamine\Copy%20of%20Koopia%20failist%20Tallinna%20Linnakantselei%20at%20palgatabel_2014_10.20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SUKORD"/>
      <sheetName val="1 KOONDEELARVE"/>
      <sheetName val="2 KOONDEA TÄITMINE"/>
      <sheetName val="3 TULUDE KOOND"/>
      <sheetName val="4 LK TULUD"/>
      <sheetName val="5 RR - OTSTARVE"/>
      <sheetName val="6 TOETUSED"/>
      <sheetName val="Sheet1"/>
      <sheetName val="7 OMATULUD"/>
      <sheetName val="8 KULUD"/>
      <sheetName val="9 INVEST"/>
      <sheetName val="10 FIN.TEH"/>
      <sheetName val="11 EESMÄRGID"/>
      <sheetName val="Probleemid"/>
      <sheetName val="Taotlused"/>
      <sheetName val="1_KOONDEELARVE"/>
      <sheetName val="2_KOONDEA_TÄITMINE"/>
      <sheetName val="3_TULUDE_KOOND"/>
      <sheetName val="4_LK_TULUD"/>
      <sheetName val="5_RR_-_OTSTARVE"/>
      <sheetName val="6_TOETUSED"/>
      <sheetName val="7_OMATULUD"/>
      <sheetName val="8_KULUD"/>
      <sheetName val="9_INVEST"/>
      <sheetName val="10_FIN_TEH"/>
      <sheetName val="11_EESMÄRGID"/>
      <sheetName val="1_KOONDEELARVE4"/>
      <sheetName val="2_KOONDEA_TÄITMINE4"/>
      <sheetName val="3_TULUDE_KOOND4"/>
      <sheetName val="4_LK_TULUD4"/>
      <sheetName val="5_RR_-_OTSTARVE4"/>
      <sheetName val="6_TOETUSED4"/>
      <sheetName val="7_OMATULUD4"/>
      <sheetName val="8_KULUD4"/>
      <sheetName val="9_INVEST4"/>
      <sheetName val="10_FIN_TEH4"/>
      <sheetName val="11_EESMÄRGID4"/>
      <sheetName val="1_KOONDEELARVE2"/>
      <sheetName val="2_KOONDEA_TÄITMINE2"/>
      <sheetName val="3_TULUDE_KOOND2"/>
      <sheetName val="4_LK_TULUD2"/>
      <sheetName val="5_RR_-_OTSTARVE2"/>
      <sheetName val="6_TOETUSED2"/>
      <sheetName val="7_OMATULUD2"/>
      <sheetName val="8_KULUD2"/>
      <sheetName val="9_INVEST2"/>
      <sheetName val="10_FIN_TEH2"/>
      <sheetName val="11_EESMÄRGID2"/>
      <sheetName val="1_KOONDEELARVE1"/>
      <sheetName val="2_KOONDEA_TÄITMINE1"/>
      <sheetName val="3_TULUDE_KOOND1"/>
      <sheetName val="4_LK_TULUD1"/>
      <sheetName val="5_RR_-_OTSTARVE1"/>
      <sheetName val="6_TOETUSED1"/>
      <sheetName val="7_OMATULUD1"/>
      <sheetName val="8_KULUD1"/>
      <sheetName val="9_INVEST1"/>
      <sheetName val="10_FIN_TEH1"/>
      <sheetName val="11_EESMÄRGID1"/>
      <sheetName val="1_KOONDEELARVE3"/>
      <sheetName val="2_KOONDEA_TÄITMINE3"/>
      <sheetName val="3_TULUDE_KOOND3"/>
      <sheetName val="4_LK_TULUD3"/>
      <sheetName val="5_RR_-_OTSTARVE3"/>
      <sheetName val="6_TOETUSED3"/>
      <sheetName val="7_OMATULUD3"/>
      <sheetName val="8_KULUD3"/>
      <sheetName val="9_INVEST3"/>
      <sheetName val="10_FIN_TEH3"/>
      <sheetName val="11_EESMÄRGID3"/>
      <sheetName val="1_KOONDEELARVE5"/>
      <sheetName val="2_KOONDEA_TÄITMINE5"/>
      <sheetName val="3_TULUDE_KOOND5"/>
      <sheetName val="4_LK_TULUD5"/>
      <sheetName val="5_RR_-_OTSTARVE5"/>
      <sheetName val="6_TOETUSED5"/>
      <sheetName val="7_OMATULUD5"/>
      <sheetName val="8_KULUD5"/>
      <sheetName val="9_INVEST5"/>
      <sheetName val="10_FIN_TEH5"/>
      <sheetName val="11_EESMÄRGID5"/>
      <sheetName val="1_KOONDEELARVE6"/>
      <sheetName val="2_KOONDEA_TÄITMINE6"/>
      <sheetName val="3_TULUDE_KOOND6"/>
      <sheetName val="4_LK_TULUD6"/>
      <sheetName val="5_RR_-_OTSTARVE6"/>
      <sheetName val="6_TOETUSED6"/>
      <sheetName val="7_OMATULUD6"/>
      <sheetName val="8_KULUD6"/>
      <sheetName val="9_INVEST6"/>
      <sheetName val="10_FIN_TEH6"/>
      <sheetName val="11_EESMÄRGID6"/>
      <sheetName val="1_KOONDEELARVE7"/>
      <sheetName val="2_KOONDEA_TÄITMINE7"/>
      <sheetName val="3_TULUDE_KOOND7"/>
      <sheetName val="4_LK_TULUD7"/>
      <sheetName val="5_RR_-_OTSTARVE7"/>
      <sheetName val="6_TOETUSED7"/>
      <sheetName val="7_OMATULUD7"/>
      <sheetName val="8_KULUD7"/>
      <sheetName val="9_INVEST7"/>
      <sheetName val="10_FIN_TEH7"/>
      <sheetName val="11_EESMÄRGID7"/>
      <sheetName val="1_KOONDEELARVE8"/>
      <sheetName val="2_KOONDEA_TÄITMINE8"/>
      <sheetName val="3_TULUDE_KOOND8"/>
      <sheetName val="4_LK_TULUD8"/>
      <sheetName val="5_RR_-_OTSTARVE8"/>
      <sheetName val="6_TOETUSED8"/>
      <sheetName val="7_OMATULUD8"/>
      <sheetName val="8_KULUD8"/>
      <sheetName val="9_INVEST8"/>
      <sheetName val="10_FIN_TEH8"/>
      <sheetName val="11_EESMÄRGID8"/>
      <sheetName val="1_KOONDEELARVE9"/>
      <sheetName val="2_KOONDEA_TÄITMINE9"/>
      <sheetName val="3_TULUDE_KOOND9"/>
      <sheetName val="4_LK_TULUD9"/>
      <sheetName val="5_RR_-_OTSTARVE9"/>
      <sheetName val="6_TOETUSED9"/>
      <sheetName val="7_OMATULUD9"/>
      <sheetName val="8_KULUD9"/>
      <sheetName val="9_INVEST9"/>
      <sheetName val="10_FIN_TEH9"/>
      <sheetName val="11_EESMÄRGID9"/>
      <sheetName val="1_KOONDEELARVE10"/>
      <sheetName val="2_KOONDEA_TÄITMINE10"/>
      <sheetName val="3_TULUDE_KOOND10"/>
      <sheetName val="4_LK_TULUD10"/>
      <sheetName val="5_RR_-_OTSTARVE10"/>
      <sheetName val="6_TOETUSED10"/>
      <sheetName val="7_OMATULUD10"/>
      <sheetName val="8_KULUD10"/>
      <sheetName val="9_INVEST10"/>
      <sheetName val="10_FIN_TEH10"/>
      <sheetName val="11_EESMÄRGID10"/>
      <sheetName val="1_KOONDEELARVE11"/>
      <sheetName val="2_KOONDEA_TÄITMINE11"/>
      <sheetName val="3_TULUDE_KOOND11"/>
      <sheetName val="4_LK_TULUD11"/>
      <sheetName val="5_RR_-_OTSTARVE11"/>
      <sheetName val="6_TOETUSED11"/>
      <sheetName val="7_OMATULUD11"/>
      <sheetName val="8_KULUD11"/>
      <sheetName val="9_INVEST11"/>
      <sheetName val="10_FIN_TEH11"/>
      <sheetName val="11_EESMÄRGID11"/>
      <sheetName val="1_KOONDEELARVE12"/>
      <sheetName val="2_KOONDEA_TÄITMINE12"/>
      <sheetName val="3_TULUDE_KOOND12"/>
      <sheetName val="4_LK_TULUD12"/>
      <sheetName val="5_RR_-_OTSTARVE12"/>
      <sheetName val="6_TOETUSED12"/>
      <sheetName val="7_OMATULUD12"/>
      <sheetName val="8_KULUD12"/>
      <sheetName val="9_INVEST12"/>
      <sheetName val="10_FIN_TEH12"/>
      <sheetName val="11_EESMÄRGID12"/>
      <sheetName val="1_KOONDEELARVE13"/>
      <sheetName val="2_KOONDEA_TÄITMINE13"/>
      <sheetName val="3_TULUDE_KOOND13"/>
      <sheetName val="4_LK_TULUD13"/>
      <sheetName val="5_RR_-_OTSTARVE13"/>
      <sheetName val="6_TOETUSED13"/>
      <sheetName val="7_OMATULUD13"/>
      <sheetName val="8_KULUD13"/>
      <sheetName val="9_INVEST13"/>
      <sheetName val="10_FIN_TEH13"/>
      <sheetName val="11_EESMÄRGID13"/>
      <sheetName val="1_KOONDEELARVE14"/>
      <sheetName val="2_KOONDEA_TÄITMINE14"/>
      <sheetName val="3_TULUDE_KOOND14"/>
      <sheetName val="4_LK_TULUD14"/>
      <sheetName val="5_RR_-_OTSTARVE14"/>
      <sheetName val="6_TOETUSED14"/>
      <sheetName val="7_OMATULUD14"/>
      <sheetName val="8_KULUD14"/>
      <sheetName val="9_INVEST14"/>
      <sheetName val="10_FIN_TEH14"/>
      <sheetName val="11_EESMÄRGID14"/>
      <sheetName val="1_KOONDEELARVE15"/>
      <sheetName val="2_KOONDEA_TÄITMINE15"/>
      <sheetName val="3_TULUDE_KOOND15"/>
      <sheetName val="4_LK_TULUD15"/>
      <sheetName val="5_RR_-_OTSTARVE15"/>
      <sheetName val="6_TOETUSED15"/>
      <sheetName val="7_OMATULUD15"/>
      <sheetName val="8_KULUD15"/>
      <sheetName val="9_INVEST15"/>
      <sheetName val="10_FIN_TEH15"/>
      <sheetName val="11_EESMÄRGID1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uhend"/>
      <sheetName val="Andmed"/>
      <sheetName val="põhipalk"/>
      <sheetName val="tulemustasu2"/>
      <sheetName val="tulemustasu"/>
      <sheetName val="öötöö, riigipühad"/>
      <sheetName val="muutuvad tasud"/>
      <sheetName val="mobiiltelefon"/>
      <sheetName val="Sheet1"/>
      <sheetName val="Maakonnad"/>
      <sheetName val="Job Families"/>
      <sheetName val="Job Names"/>
      <sheetName val="Sheet2"/>
      <sheetName val="Ametiasutused põhitasud 2015"/>
      <sheetName val="8 KULUD"/>
      <sheetName val="öötöö,_riigipühad"/>
      <sheetName val="muutuvad_tasud"/>
      <sheetName val="Job_Families"/>
      <sheetName val="Job_Names"/>
      <sheetName val="Ametiasutused_põhitasud_2015"/>
      <sheetName val="8_KULUD"/>
      <sheetName val="öötöö,_riigipühad1"/>
      <sheetName val="muutuvad_tasud1"/>
      <sheetName val="Job_Families1"/>
      <sheetName val="Job_Names1"/>
      <sheetName val="Ametiasutused_põhitasud_20151"/>
      <sheetName val="8_KULUD1"/>
      <sheetName val="öötöö,_riigipühad2"/>
      <sheetName val="muutuvad_tasud2"/>
      <sheetName val="Job_Families2"/>
      <sheetName val="Job_Names2"/>
      <sheetName val="Ametiasutused_põhitasud_20152"/>
      <sheetName val="8_KULUD2"/>
      <sheetName val="öötöö,_riigipühad5"/>
      <sheetName val="muutuvad_tasud5"/>
      <sheetName val="Job_Families5"/>
      <sheetName val="Job_Names5"/>
      <sheetName val="Ametiasutused_põhitasud_20155"/>
      <sheetName val="8_KULUD5"/>
      <sheetName val="öötöö,_riigipühad3"/>
      <sheetName val="muutuvad_tasud3"/>
      <sheetName val="Job_Families3"/>
      <sheetName val="Job_Names3"/>
      <sheetName val="Ametiasutused_põhitasud_20153"/>
      <sheetName val="8_KULUD3"/>
      <sheetName val="öötöö,_riigipühad4"/>
      <sheetName val="muutuvad_tasud4"/>
      <sheetName val="Job_Families4"/>
      <sheetName val="Job_Names4"/>
      <sheetName val="Ametiasutused_põhitasud_20154"/>
      <sheetName val="8_KULUD4"/>
      <sheetName val="öötöö,_riigipühad6"/>
      <sheetName val="muutuvad_tasud6"/>
      <sheetName val="Job_Families6"/>
      <sheetName val="Job_Names6"/>
      <sheetName val="Ametiasutused_põhitasud_20156"/>
      <sheetName val="8_KULUD6"/>
      <sheetName val="öötöö,_riigipühad7"/>
      <sheetName val="muutuvad_tasud7"/>
      <sheetName val="Job_Families7"/>
      <sheetName val="Job_Names7"/>
      <sheetName val="Ametiasutused_põhitasud_20157"/>
      <sheetName val="8_KULUD7"/>
      <sheetName val="öötöö,_riigipühad8"/>
      <sheetName val="muutuvad_tasud8"/>
      <sheetName val="Job_Families8"/>
      <sheetName val="Job_Names8"/>
      <sheetName val="Ametiasutused_põhitasud_20158"/>
      <sheetName val="8_KULUD8"/>
      <sheetName val="öötöö,_riigipühad9"/>
      <sheetName val="muutuvad_tasud9"/>
      <sheetName val="Job_Families9"/>
      <sheetName val="Job_Names9"/>
      <sheetName val="Ametiasutused_põhitasud_20159"/>
      <sheetName val="8_KULUD9"/>
      <sheetName val="öötöö,_riigipühad10"/>
      <sheetName val="muutuvad_tasud10"/>
      <sheetName val="Job_Families10"/>
      <sheetName val="Job_Names10"/>
      <sheetName val="Ametiasutused_põhitasud_201510"/>
      <sheetName val="8_KULUD10"/>
      <sheetName val="öötöö,_riigipühad11"/>
      <sheetName val="muutuvad_tasud11"/>
      <sheetName val="Job_Families11"/>
      <sheetName val="Job_Names11"/>
      <sheetName val="Ametiasutused_põhitasud_201511"/>
      <sheetName val="8_KULUD11"/>
      <sheetName val="öötöö,_riigipühad12"/>
      <sheetName val="muutuvad_tasud12"/>
      <sheetName val="Job_Families12"/>
      <sheetName val="Job_Names12"/>
      <sheetName val="Ametiasutused_põhitasud_201512"/>
      <sheetName val="8_KULUD12"/>
      <sheetName val="öötöö,_riigipühad13"/>
      <sheetName val="muutuvad_tasud13"/>
      <sheetName val="Job_Families13"/>
      <sheetName val="Job_Names13"/>
      <sheetName val="Ametiasutused_põhitasud_201513"/>
      <sheetName val="8_KULUD13"/>
      <sheetName val="öötöö,_riigipühad14"/>
      <sheetName val="muutuvad_tasud14"/>
      <sheetName val="Job_Families14"/>
      <sheetName val="Job_Names14"/>
      <sheetName val="Ametiasutused_põhitasud_201514"/>
      <sheetName val="8_KULUD14"/>
      <sheetName val="öötöö,_riigipühad15"/>
      <sheetName val="muutuvad_tasud15"/>
      <sheetName val="Job_Families15"/>
      <sheetName val="Job_Names15"/>
      <sheetName val="Ametiasutused_põhitasud_201515"/>
      <sheetName val="8_KULUD15"/>
      <sheetName val="öötöö,_riigipühad16"/>
      <sheetName val="muutuvad_tasud16"/>
      <sheetName val="Job_Families16"/>
      <sheetName val="Job_Names16"/>
      <sheetName val="Ametiasutused_põhitasud_201516"/>
      <sheetName val="8_KULUD16"/>
      <sheetName val="öötöö,_riigipühad17"/>
      <sheetName val="muutuvad_tasud17"/>
      <sheetName val="Job_Families17"/>
      <sheetName val="Job_Names17"/>
      <sheetName val="Ametiasutused_põhitasud_201517"/>
      <sheetName val="8_KULUD17"/>
    </sheetNames>
    <sheetDataSet>
      <sheetData sheetId="0"/>
      <sheetData sheetId="1"/>
      <sheetData sheetId="2"/>
      <sheetData sheetId="3"/>
      <sheetData sheetId="4"/>
      <sheetData sheetId="5"/>
      <sheetData sheetId="6"/>
      <sheetData sheetId="7"/>
      <sheetData sheetId="8"/>
      <sheetData sheetId="9">
        <row r="1">
          <cell r="A1" t="str">
            <v>Harjumaa</v>
          </cell>
        </row>
        <row r="2">
          <cell r="A2" t="str">
            <v>Hiiumaa</v>
          </cell>
        </row>
        <row r="3">
          <cell r="A3" t="str">
            <v>Ida-Virumaa</v>
          </cell>
        </row>
        <row r="4">
          <cell r="A4" t="str">
            <v>Jõgevamaa</v>
          </cell>
        </row>
        <row r="5">
          <cell r="A5" t="str">
            <v>Järvamaa</v>
          </cell>
        </row>
        <row r="6">
          <cell r="A6" t="str">
            <v>Läänemaa</v>
          </cell>
        </row>
        <row r="7">
          <cell r="A7" t="str">
            <v>Lääne-Virumaa</v>
          </cell>
        </row>
        <row r="8">
          <cell r="A8" t="str">
            <v>Põlvamaa</v>
          </cell>
        </row>
        <row r="9">
          <cell r="A9" t="str">
            <v>Pärnumaa</v>
          </cell>
        </row>
        <row r="10">
          <cell r="A10" t="str">
            <v>Raplamaa</v>
          </cell>
        </row>
        <row r="11">
          <cell r="A11" t="str">
            <v>Saaremaa</v>
          </cell>
        </row>
        <row r="12">
          <cell r="A12" t="str">
            <v>Tartumaa</v>
          </cell>
        </row>
        <row r="13">
          <cell r="A13" t="str">
            <v>Valgamaa</v>
          </cell>
        </row>
        <row r="14">
          <cell r="A14" t="str">
            <v>Viljandimaa</v>
          </cell>
        </row>
        <row r="15">
          <cell r="A15" t="str">
            <v>Võrumaa</v>
          </cell>
        </row>
      </sheetData>
      <sheetData sheetId="10">
        <row r="2">
          <cell r="D2" t="str">
            <v>Actual Job Family</v>
          </cell>
          <cell r="E2" t="str">
            <v>Level</v>
          </cell>
          <cell r="F2" t="str">
            <v>Points</v>
          </cell>
          <cell r="G2" t="str">
            <v>min</v>
          </cell>
          <cell r="H2" t="str">
            <v>max</v>
          </cell>
        </row>
        <row r="3">
          <cell r="D3" t="str">
            <v>AT - (Sise)auditeerimine</v>
          </cell>
          <cell r="E3">
            <v>1</v>
          </cell>
          <cell r="F3">
            <v>184</v>
          </cell>
          <cell r="G3">
            <v>172</v>
          </cell>
          <cell r="H3">
            <v>197</v>
          </cell>
        </row>
        <row r="4">
          <cell r="D4" t="str">
            <v>AT - (Sise)auditeerimine</v>
          </cell>
          <cell r="E4">
            <v>2</v>
          </cell>
          <cell r="F4">
            <v>281</v>
          </cell>
          <cell r="G4">
            <v>262</v>
          </cell>
          <cell r="H4">
            <v>300</v>
          </cell>
        </row>
        <row r="5">
          <cell r="D5" t="str">
            <v>AT - (Sise)auditeerimine</v>
          </cell>
          <cell r="E5" t="str">
            <v>3A</v>
          </cell>
          <cell r="F5">
            <v>371</v>
          </cell>
          <cell r="G5">
            <v>346</v>
          </cell>
          <cell r="H5">
            <v>397</v>
          </cell>
        </row>
        <row r="6">
          <cell r="D6" t="str">
            <v>AT - (Sise)auditeerimine</v>
          </cell>
          <cell r="E6" t="str">
            <v>3B</v>
          </cell>
          <cell r="F6">
            <v>371</v>
          </cell>
          <cell r="G6">
            <v>346</v>
          </cell>
          <cell r="H6">
            <v>397</v>
          </cell>
        </row>
        <row r="7">
          <cell r="D7" t="str">
            <v>AT - (Sise)auditeerimine</v>
          </cell>
          <cell r="E7">
            <v>4</v>
          </cell>
          <cell r="F7">
            <v>492</v>
          </cell>
          <cell r="G7">
            <v>458</v>
          </cell>
          <cell r="H7">
            <v>526</v>
          </cell>
        </row>
        <row r="8">
          <cell r="D8" t="str">
            <v>AT - Andmeait</v>
          </cell>
          <cell r="E8">
            <v>1</v>
          </cell>
          <cell r="F8">
            <v>160</v>
          </cell>
          <cell r="G8">
            <v>150</v>
          </cell>
          <cell r="H8">
            <v>149</v>
          </cell>
        </row>
        <row r="9">
          <cell r="D9" t="str">
            <v>AT - Andmeait</v>
          </cell>
          <cell r="E9">
            <v>2</v>
          </cell>
          <cell r="F9">
            <v>244</v>
          </cell>
          <cell r="G9">
            <v>228</v>
          </cell>
          <cell r="H9">
            <v>261</v>
          </cell>
        </row>
        <row r="10">
          <cell r="D10" t="str">
            <v>AT - Andmeait</v>
          </cell>
          <cell r="E10">
            <v>3</v>
          </cell>
          <cell r="F10">
            <v>323</v>
          </cell>
          <cell r="G10">
            <v>301</v>
          </cell>
          <cell r="H10">
            <v>345</v>
          </cell>
        </row>
        <row r="11">
          <cell r="D11" t="str">
            <v>AT - Andmeait</v>
          </cell>
          <cell r="E11">
            <v>4</v>
          </cell>
          <cell r="F11">
            <v>427</v>
          </cell>
          <cell r="G11">
            <v>398</v>
          </cell>
          <cell r="H11">
            <v>457</v>
          </cell>
        </row>
        <row r="12">
          <cell r="D12" t="str">
            <v>AT - Andmeanalüüs ja -seire</v>
          </cell>
          <cell r="E12">
            <v>1</v>
          </cell>
          <cell r="F12">
            <v>121</v>
          </cell>
          <cell r="G12">
            <v>113</v>
          </cell>
          <cell r="H12">
            <v>129</v>
          </cell>
        </row>
        <row r="13">
          <cell r="D13" t="str">
            <v>AT - Andmeanalüüs ja -seire</v>
          </cell>
          <cell r="E13">
            <v>2</v>
          </cell>
          <cell r="F13">
            <v>212</v>
          </cell>
          <cell r="G13">
            <v>198</v>
          </cell>
          <cell r="H13">
            <v>227</v>
          </cell>
        </row>
        <row r="14">
          <cell r="D14" t="str">
            <v>AT - Andmeanalüüs ja -seire</v>
          </cell>
          <cell r="E14">
            <v>3</v>
          </cell>
          <cell r="F14">
            <v>281</v>
          </cell>
          <cell r="G14">
            <v>262</v>
          </cell>
          <cell r="H14">
            <v>300</v>
          </cell>
        </row>
        <row r="15">
          <cell r="D15" t="str">
            <v>AT - Andmeanalüüs ja -seire</v>
          </cell>
          <cell r="E15" t="str">
            <v>4A</v>
          </cell>
          <cell r="F15">
            <v>323</v>
          </cell>
          <cell r="G15">
            <v>301</v>
          </cell>
          <cell r="H15">
            <v>345</v>
          </cell>
        </row>
        <row r="16">
          <cell r="D16" t="str">
            <v>AT - Andmeanalüüs ja -seire</v>
          </cell>
          <cell r="E16" t="str">
            <v>4B</v>
          </cell>
          <cell r="F16">
            <v>427</v>
          </cell>
          <cell r="G16">
            <v>398</v>
          </cell>
          <cell r="H16">
            <v>457</v>
          </cell>
        </row>
        <row r="17">
          <cell r="D17" t="str">
            <v>AT - Andmeanalüüs ja -seire</v>
          </cell>
          <cell r="E17" t="str">
            <v>5A</v>
          </cell>
          <cell r="F17">
            <v>427</v>
          </cell>
          <cell r="G17">
            <v>398</v>
          </cell>
          <cell r="H17">
            <v>457</v>
          </cell>
        </row>
        <row r="18">
          <cell r="D18" t="str">
            <v>AT - Andmeanalüüs ja -seire</v>
          </cell>
          <cell r="E18" t="str">
            <v>5B</v>
          </cell>
          <cell r="F18">
            <v>492</v>
          </cell>
          <cell r="G18">
            <v>458</v>
          </cell>
          <cell r="H18">
            <v>526</v>
          </cell>
        </row>
        <row r="19">
          <cell r="D19" t="str">
            <v>AT - Arengu ja poliitika kujundamine</v>
          </cell>
          <cell r="E19">
            <v>1</v>
          </cell>
          <cell r="F19">
            <v>184</v>
          </cell>
          <cell r="G19">
            <v>172</v>
          </cell>
          <cell r="H19">
            <v>197</v>
          </cell>
        </row>
        <row r="20">
          <cell r="D20" t="str">
            <v>AT - Arengu ja poliitika kujundamine</v>
          </cell>
          <cell r="E20">
            <v>2</v>
          </cell>
          <cell r="F20">
            <v>244</v>
          </cell>
          <cell r="G20">
            <v>228</v>
          </cell>
          <cell r="H20">
            <v>261</v>
          </cell>
        </row>
        <row r="21">
          <cell r="D21" t="str">
            <v>AT - Arengu ja poliitika kujundamine</v>
          </cell>
          <cell r="E21">
            <v>3</v>
          </cell>
          <cell r="F21">
            <v>323</v>
          </cell>
          <cell r="G21">
            <v>301</v>
          </cell>
          <cell r="H21">
            <v>345</v>
          </cell>
        </row>
        <row r="22">
          <cell r="D22" t="str">
            <v>AT - Arengu ja poliitika kujundamine</v>
          </cell>
          <cell r="E22">
            <v>4</v>
          </cell>
          <cell r="F22">
            <v>427</v>
          </cell>
          <cell r="G22">
            <v>398</v>
          </cell>
          <cell r="H22">
            <v>457</v>
          </cell>
        </row>
        <row r="23">
          <cell r="D23" t="str">
            <v>AT - Arengu ja poliitika kujundamine</v>
          </cell>
          <cell r="E23">
            <v>5</v>
          </cell>
          <cell r="F23">
            <v>492</v>
          </cell>
          <cell r="G23">
            <v>458</v>
          </cell>
          <cell r="H23">
            <v>526</v>
          </cell>
        </row>
        <row r="24">
          <cell r="D24" t="str">
            <v>AT - Arengu ja poliitika kujundamine</v>
          </cell>
          <cell r="E24">
            <v>6</v>
          </cell>
          <cell r="F24">
            <v>651</v>
          </cell>
          <cell r="G24">
            <v>606</v>
          </cell>
          <cell r="H24">
            <v>696</v>
          </cell>
        </row>
        <row r="25">
          <cell r="D25" t="str">
            <v>AT - Arhiivindus</v>
          </cell>
          <cell r="E25" t="str">
            <v>1B</v>
          </cell>
          <cell r="F25">
            <v>139</v>
          </cell>
          <cell r="G25">
            <v>130</v>
          </cell>
          <cell r="H25">
            <v>149</v>
          </cell>
        </row>
        <row r="26">
          <cell r="D26" t="str">
            <v>AT - Arhiivindus</v>
          </cell>
          <cell r="E26" t="str">
            <v>1A</v>
          </cell>
          <cell r="F26">
            <v>160</v>
          </cell>
          <cell r="G26">
            <v>150</v>
          </cell>
          <cell r="H26">
            <v>171</v>
          </cell>
        </row>
        <row r="27">
          <cell r="D27" t="str">
            <v>AT - Arhiivindus</v>
          </cell>
          <cell r="E27" t="str">
            <v>2B</v>
          </cell>
          <cell r="F27">
            <v>184</v>
          </cell>
          <cell r="G27">
            <v>172</v>
          </cell>
          <cell r="H27">
            <v>197</v>
          </cell>
        </row>
        <row r="28">
          <cell r="D28" t="str">
            <v>AT - Arhiivindus</v>
          </cell>
          <cell r="E28" t="str">
            <v>2A</v>
          </cell>
          <cell r="F28">
            <v>212</v>
          </cell>
          <cell r="G28">
            <v>198</v>
          </cell>
          <cell r="H28">
            <v>227</v>
          </cell>
        </row>
        <row r="29">
          <cell r="D29" t="str">
            <v>AT - Arhiivindus</v>
          </cell>
          <cell r="E29" t="str">
            <v>3A</v>
          </cell>
          <cell r="F29">
            <v>281</v>
          </cell>
          <cell r="G29">
            <v>262</v>
          </cell>
          <cell r="H29">
            <v>300</v>
          </cell>
        </row>
        <row r="30">
          <cell r="D30" t="str">
            <v>AT - Arhiivindus</v>
          </cell>
          <cell r="E30" t="str">
            <v>3B</v>
          </cell>
          <cell r="F30">
            <v>281</v>
          </cell>
          <cell r="G30">
            <v>262</v>
          </cell>
          <cell r="H30">
            <v>300</v>
          </cell>
        </row>
        <row r="31">
          <cell r="D31" t="str">
            <v>AT - Arhiivindus</v>
          </cell>
          <cell r="E31">
            <v>4</v>
          </cell>
          <cell r="F31">
            <v>427</v>
          </cell>
          <cell r="G31">
            <v>398</v>
          </cell>
          <cell r="H31">
            <v>457</v>
          </cell>
        </row>
        <row r="32">
          <cell r="D32" t="str">
            <v>AT - Ekspertiis</v>
          </cell>
          <cell r="E32">
            <v>1</v>
          </cell>
          <cell r="F32">
            <v>160</v>
          </cell>
          <cell r="G32">
            <v>150</v>
          </cell>
          <cell r="H32">
            <v>171</v>
          </cell>
        </row>
        <row r="33">
          <cell r="D33" t="str">
            <v>AT - Ekspertiis</v>
          </cell>
          <cell r="E33">
            <v>2</v>
          </cell>
          <cell r="F33">
            <v>212</v>
          </cell>
          <cell r="G33">
            <v>198</v>
          </cell>
          <cell r="H33">
            <v>227</v>
          </cell>
        </row>
        <row r="34">
          <cell r="D34" t="str">
            <v>AT - Ekspertiis</v>
          </cell>
          <cell r="E34">
            <v>3</v>
          </cell>
          <cell r="F34">
            <v>281</v>
          </cell>
          <cell r="G34">
            <v>262</v>
          </cell>
          <cell r="H34">
            <v>300</v>
          </cell>
        </row>
        <row r="35">
          <cell r="D35" t="str">
            <v>AT - Ekspertiis</v>
          </cell>
          <cell r="E35">
            <v>4</v>
          </cell>
          <cell r="F35">
            <v>323</v>
          </cell>
          <cell r="G35">
            <v>301</v>
          </cell>
          <cell r="H35">
            <v>345</v>
          </cell>
        </row>
        <row r="36">
          <cell r="D36" t="str">
            <v>AT - Ekspertiis</v>
          </cell>
          <cell r="E36">
            <v>5</v>
          </cell>
          <cell r="F36">
            <v>427</v>
          </cell>
          <cell r="G36">
            <v>398</v>
          </cell>
          <cell r="H36">
            <v>457</v>
          </cell>
        </row>
        <row r="37">
          <cell r="D37" t="str">
            <v>AT - Finantsanalüüs, -planeerimine ja -juhtimine</v>
          </cell>
          <cell r="E37">
            <v>1</v>
          </cell>
          <cell r="F37">
            <v>160</v>
          </cell>
          <cell r="G37">
            <v>150</v>
          </cell>
          <cell r="H37">
            <v>171</v>
          </cell>
        </row>
        <row r="38">
          <cell r="D38" t="str">
            <v>AT - Finantsanalüüs, -planeerimine ja -juhtimine</v>
          </cell>
          <cell r="E38">
            <v>2</v>
          </cell>
          <cell r="F38">
            <v>184</v>
          </cell>
          <cell r="G38">
            <v>172</v>
          </cell>
          <cell r="H38">
            <v>197</v>
          </cell>
        </row>
        <row r="39">
          <cell r="D39" t="str">
            <v>AT - Finantsanalüüs, -planeerimine ja -juhtimine</v>
          </cell>
          <cell r="E39">
            <v>3</v>
          </cell>
          <cell r="F39">
            <v>281</v>
          </cell>
          <cell r="G39">
            <v>262</v>
          </cell>
          <cell r="H39">
            <v>300</v>
          </cell>
        </row>
        <row r="40">
          <cell r="D40" t="str">
            <v>AT - Finantsanalüüs, -planeerimine ja -juhtimine</v>
          </cell>
          <cell r="E40">
            <v>4</v>
          </cell>
          <cell r="F40">
            <v>427</v>
          </cell>
          <cell r="G40">
            <v>398</v>
          </cell>
          <cell r="H40">
            <v>457</v>
          </cell>
        </row>
        <row r="41">
          <cell r="D41" t="str">
            <v>AT - Finantsanalüüs, -planeerimine ja -juhtimine</v>
          </cell>
          <cell r="E41">
            <v>5</v>
          </cell>
          <cell r="F41">
            <v>492</v>
          </cell>
          <cell r="G41">
            <v>458</v>
          </cell>
          <cell r="H41">
            <v>526</v>
          </cell>
        </row>
        <row r="42">
          <cell r="D42" t="str">
            <v>AT - Geomaatika</v>
          </cell>
          <cell r="E42">
            <v>1</v>
          </cell>
          <cell r="F42">
            <v>160</v>
          </cell>
          <cell r="G42">
            <v>150</v>
          </cell>
          <cell r="H42">
            <v>171</v>
          </cell>
        </row>
        <row r="43">
          <cell r="D43" t="str">
            <v>AT - Geomaatika</v>
          </cell>
          <cell r="E43">
            <v>2</v>
          </cell>
          <cell r="F43">
            <v>212</v>
          </cell>
          <cell r="G43">
            <v>198</v>
          </cell>
          <cell r="H43">
            <v>227</v>
          </cell>
        </row>
        <row r="44">
          <cell r="D44" t="str">
            <v>AT - Geomaatika</v>
          </cell>
          <cell r="E44">
            <v>3</v>
          </cell>
          <cell r="F44">
            <v>244</v>
          </cell>
          <cell r="G44">
            <v>228</v>
          </cell>
          <cell r="H44">
            <v>261</v>
          </cell>
        </row>
        <row r="45">
          <cell r="D45" t="str">
            <v>AT - Geomaatika</v>
          </cell>
          <cell r="E45">
            <v>4</v>
          </cell>
          <cell r="F45">
            <v>371</v>
          </cell>
          <cell r="G45">
            <v>346</v>
          </cell>
          <cell r="H45">
            <v>397</v>
          </cell>
        </row>
        <row r="46">
          <cell r="D46" t="str">
            <v>AT - Haridus</v>
          </cell>
          <cell r="E46">
            <v>1</v>
          </cell>
          <cell r="F46">
            <v>160</v>
          </cell>
          <cell r="G46">
            <v>150</v>
          </cell>
          <cell r="H46">
            <v>171</v>
          </cell>
        </row>
        <row r="47">
          <cell r="D47" t="str">
            <v>AT - Haridus</v>
          </cell>
          <cell r="E47" t="str">
            <v>2A</v>
          </cell>
          <cell r="F47">
            <v>244</v>
          </cell>
          <cell r="G47">
            <v>228</v>
          </cell>
          <cell r="H47">
            <v>261</v>
          </cell>
        </row>
        <row r="48">
          <cell r="D48" t="str">
            <v>AT - Haridus</v>
          </cell>
          <cell r="E48" t="str">
            <v>2B</v>
          </cell>
          <cell r="F48">
            <v>244</v>
          </cell>
          <cell r="G48">
            <v>228</v>
          </cell>
          <cell r="H48">
            <v>261</v>
          </cell>
        </row>
        <row r="49">
          <cell r="D49" t="str">
            <v>AT - Haridus</v>
          </cell>
          <cell r="E49" t="str">
            <v>3A</v>
          </cell>
          <cell r="F49">
            <v>323</v>
          </cell>
          <cell r="G49">
            <v>301</v>
          </cell>
          <cell r="H49">
            <v>345</v>
          </cell>
        </row>
        <row r="50">
          <cell r="D50" t="str">
            <v>AT - Haridus</v>
          </cell>
          <cell r="E50" t="str">
            <v>3B</v>
          </cell>
          <cell r="F50">
            <v>323</v>
          </cell>
          <cell r="G50">
            <v>301</v>
          </cell>
          <cell r="H50">
            <v>345</v>
          </cell>
        </row>
        <row r="51">
          <cell r="D51" t="str">
            <v>AT - Haridus</v>
          </cell>
          <cell r="E51">
            <v>4</v>
          </cell>
          <cell r="F51">
            <v>492</v>
          </cell>
          <cell r="G51">
            <v>458</v>
          </cell>
          <cell r="H51">
            <v>526</v>
          </cell>
        </row>
        <row r="52">
          <cell r="D52" t="str">
            <v>AT - Info ja dokumendihaldus</v>
          </cell>
          <cell r="E52">
            <v>1</v>
          </cell>
          <cell r="F52">
            <v>105</v>
          </cell>
          <cell r="G52">
            <v>98</v>
          </cell>
          <cell r="H52">
            <v>112</v>
          </cell>
        </row>
        <row r="53">
          <cell r="D53" t="str">
            <v>AT - Info ja dokumendihaldus</v>
          </cell>
          <cell r="E53">
            <v>2</v>
          </cell>
          <cell r="F53">
            <v>139</v>
          </cell>
          <cell r="G53">
            <v>130</v>
          </cell>
          <cell r="H53">
            <v>149</v>
          </cell>
        </row>
        <row r="54">
          <cell r="D54" t="str">
            <v>AT - Info ja dokumendihaldus</v>
          </cell>
          <cell r="E54">
            <v>3</v>
          </cell>
          <cell r="F54">
            <v>212</v>
          </cell>
          <cell r="G54">
            <v>198</v>
          </cell>
          <cell r="H54">
            <v>227</v>
          </cell>
        </row>
        <row r="55">
          <cell r="D55" t="str">
            <v>AT - Info ja dokumendihaldus</v>
          </cell>
          <cell r="E55">
            <v>4</v>
          </cell>
          <cell r="F55">
            <v>281</v>
          </cell>
          <cell r="G55">
            <v>262</v>
          </cell>
          <cell r="H55">
            <v>300</v>
          </cell>
        </row>
        <row r="56">
          <cell r="D56" t="str">
            <v>AT - Info ja dokumendihaldus</v>
          </cell>
          <cell r="E56">
            <v>5</v>
          </cell>
          <cell r="F56">
            <v>371</v>
          </cell>
          <cell r="G56">
            <v>346</v>
          </cell>
          <cell r="H56">
            <v>397</v>
          </cell>
        </row>
        <row r="57">
          <cell r="D57" t="str">
            <v>AT - Inseneritööd</v>
          </cell>
          <cell r="E57">
            <v>1</v>
          </cell>
          <cell r="F57">
            <v>160</v>
          </cell>
          <cell r="G57">
            <v>150</v>
          </cell>
          <cell r="H57">
            <v>171</v>
          </cell>
        </row>
        <row r="58">
          <cell r="D58" t="str">
            <v>AT - Inseneritööd</v>
          </cell>
          <cell r="E58">
            <v>2</v>
          </cell>
          <cell r="F58">
            <v>244</v>
          </cell>
          <cell r="G58">
            <v>228</v>
          </cell>
          <cell r="H58">
            <v>261</v>
          </cell>
        </row>
        <row r="59">
          <cell r="D59" t="str">
            <v>AT - Inseneritööd</v>
          </cell>
          <cell r="E59">
            <v>3</v>
          </cell>
          <cell r="F59">
            <v>323</v>
          </cell>
          <cell r="G59">
            <v>301</v>
          </cell>
          <cell r="H59">
            <v>345</v>
          </cell>
        </row>
        <row r="60">
          <cell r="D60" t="str">
            <v>AT - Inseneritööd</v>
          </cell>
          <cell r="E60">
            <v>4</v>
          </cell>
          <cell r="F60">
            <v>427</v>
          </cell>
          <cell r="G60">
            <v>398</v>
          </cell>
          <cell r="H60">
            <v>457</v>
          </cell>
        </row>
        <row r="61">
          <cell r="D61" t="str">
            <v>AT - Instruktorid-koolitajad</v>
          </cell>
          <cell r="E61">
            <v>1</v>
          </cell>
          <cell r="F61">
            <v>160</v>
          </cell>
          <cell r="G61">
            <v>150</v>
          </cell>
          <cell r="H61">
            <v>171</v>
          </cell>
        </row>
        <row r="62">
          <cell r="D62" t="str">
            <v>AT - Instruktorid-koolitajad</v>
          </cell>
          <cell r="E62">
            <v>2</v>
          </cell>
          <cell r="F62">
            <v>212</v>
          </cell>
          <cell r="G62">
            <v>198</v>
          </cell>
          <cell r="H62">
            <v>227</v>
          </cell>
        </row>
        <row r="63">
          <cell r="D63" t="str">
            <v>AT - Instruktorid-koolitajad</v>
          </cell>
          <cell r="E63">
            <v>3</v>
          </cell>
          <cell r="F63">
            <v>281</v>
          </cell>
          <cell r="G63">
            <v>262</v>
          </cell>
          <cell r="H63">
            <v>300</v>
          </cell>
        </row>
        <row r="64">
          <cell r="D64" t="str">
            <v>AT - Isikute teenindamine</v>
          </cell>
          <cell r="E64">
            <v>1</v>
          </cell>
          <cell r="F64">
            <v>79</v>
          </cell>
          <cell r="G64">
            <v>74</v>
          </cell>
          <cell r="H64">
            <v>84</v>
          </cell>
        </row>
        <row r="65">
          <cell r="D65" t="str">
            <v>AT - Isikute teenindamine</v>
          </cell>
          <cell r="E65">
            <v>2</v>
          </cell>
          <cell r="F65">
            <v>105</v>
          </cell>
          <cell r="G65">
            <v>98</v>
          </cell>
          <cell r="H65">
            <v>112</v>
          </cell>
        </row>
        <row r="66">
          <cell r="D66" t="str">
            <v>AT - Isikute teenindamine</v>
          </cell>
          <cell r="E66" t="str">
            <v>3A</v>
          </cell>
          <cell r="F66">
            <v>139</v>
          </cell>
          <cell r="G66">
            <v>130</v>
          </cell>
          <cell r="H66">
            <v>149</v>
          </cell>
        </row>
        <row r="67">
          <cell r="D67" t="str">
            <v>AT - Isikute teenindamine</v>
          </cell>
          <cell r="E67" t="str">
            <v>3B</v>
          </cell>
          <cell r="F67">
            <v>160</v>
          </cell>
          <cell r="G67">
            <v>150</v>
          </cell>
          <cell r="H67">
            <v>171</v>
          </cell>
        </row>
        <row r="68">
          <cell r="D68" t="str">
            <v>AT - Isikute teenindamine</v>
          </cell>
          <cell r="E68">
            <v>4</v>
          </cell>
          <cell r="F68">
            <v>244</v>
          </cell>
          <cell r="G68">
            <v>228</v>
          </cell>
          <cell r="H68">
            <v>261</v>
          </cell>
        </row>
        <row r="69">
          <cell r="D69" t="str">
            <v>AT - Isikute teenindamine</v>
          </cell>
          <cell r="E69">
            <v>5</v>
          </cell>
          <cell r="F69">
            <v>323</v>
          </cell>
          <cell r="G69">
            <v>301</v>
          </cell>
          <cell r="H69">
            <v>345</v>
          </cell>
        </row>
        <row r="70">
          <cell r="D70" t="str">
            <v>AT - IT - andmeturve</v>
          </cell>
          <cell r="E70">
            <v>1</v>
          </cell>
          <cell r="F70">
            <v>184</v>
          </cell>
          <cell r="G70">
            <v>172</v>
          </cell>
          <cell r="H70">
            <v>197</v>
          </cell>
        </row>
        <row r="71">
          <cell r="D71" t="str">
            <v>AT - IT - andmeturve</v>
          </cell>
          <cell r="E71">
            <v>2</v>
          </cell>
          <cell r="F71">
            <v>281</v>
          </cell>
          <cell r="G71">
            <v>262</v>
          </cell>
          <cell r="H71">
            <v>300</v>
          </cell>
        </row>
        <row r="72">
          <cell r="D72" t="str">
            <v>AT - IT - andmeturve</v>
          </cell>
          <cell r="E72">
            <v>3</v>
          </cell>
          <cell r="F72">
            <v>371</v>
          </cell>
          <cell r="G72">
            <v>346</v>
          </cell>
          <cell r="H72">
            <v>397</v>
          </cell>
        </row>
        <row r="73">
          <cell r="D73" t="str">
            <v>AT - IT - arvutigraafika</v>
          </cell>
          <cell r="E73">
            <v>1</v>
          </cell>
          <cell r="F73">
            <v>139</v>
          </cell>
          <cell r="G73">
            <v>130</v>
          </cell>
          <cell r="H73">
            <v>149</v>
          </cell>
        </row>
        <row r="74">
          <cell r="D74" t="str">
            <v>AT - IT - arvutigraafika</v>
          </cell>
          <cell r="E74">
            <v>2</v>
          </cell>
          <cell r="F74">
            <v>244</v>
          </cell>
          <cell r="G74">
            <v>228</v>
          </cell>
          <cell r="H74">
            <v>261</v>
          </cell>
        </row>
        <row r="75">
          <cell r="D75" t="str">
            <v>AT - IT - juhtimine</v>
          </cell>
          <cell r="E75">
            <v>1</v>
          </cell>
          <cell r="F75">
            <v>244</v>
          </cell>
          <cell r="G75">
            <v>228</v>
          </cell>
          <cell r="H75">
            <v>261</v>
          </cell>
        </row>
        <row r="76">
          <cell r="D76" t="str">
            <v>AT - IT - juhtimine</v>
          </cell>
          <cell r="E76">
            <v>2</v>
          </cell>
          <cell r="F76">
            <v>371</v>
          </cell>
          <cell r="G76">
            <v>346</v>
          </cell>
          <cell r="H76">
            <v>397</v>
          </cell>
        </row>
        <row r="77">
          <cell r="D77" t="str">
            <v>AT - IT - juhtimine</v>
          </cell>
          <cell r="E77">
            <v>3</v>
          </cell>
          <cell r="F77">
            <v>492</v>
          </cell>
          <cell r="G77">
            <v>458</v>
          </cell>
          <cell r="H77">
            <v>526</v>
          </cell>
        </row>
        <row r="78">
          <cell r="D78" t="str">
            <v>AT - IT - konsultandid</v>
          </cell>
          <cell r="E78">
            <v>1</v>
          </cell>
          <cell r="F78">
            <v>212</v>
          </cell>
          <cell r="G78">
            <v>198</v>
          </cell>
          <cell r="H78">
            <v>227</v>
          </cell>
        </row>
        <row r="79">
          <cell r="D79" t="str">
            <v>AT - IT - konsultandid</v>
          </cell>
          <cell r="E79">
            <v>2</v>
          </cell>
          <cell r="F79">
            <v>281</v>
          </cell>
          <cell r="G79">
            <v>262</v>
          </cell>
          <cell r="H79">
            <v>300</v>
          </cell>
        </row>
        <row r="80">
          <cell r="D80" t="str">
            <v>AT - IT - konsultandid</v>
          </cell>
          <cell r="E80">
            <v>3</v>
          </cell>
          <cell r="F80">
            <v>427</v>
          </cell>
          <cell r="G80">
            <v>398</v>
          </cell>
          <cell r="H80">
            <v>457</v>
          </cell>
        </row>
        <row r="81">
          <cell r="D81" t="str">
            <v>AT - IT - projektijuhtimine</v>
          </cell>
          <cell r="E81">
            <v>1</v>
          </cell>
          <cell r="F81">
            <v>212</v>
          </cell>
          <cell r="G81">
            <v>198</v>
          </cell>
          <cell r="H81">
            <v>227</v>
          </cell>
        </row>
        <row r="82">
          <cell r="D82" t="str">
            <v>AT - IT - projektijuhtimine</v>
          </cell>
          <cell r="E82">
            <v>2</v>
          </cell>
          <cell r="F82">
            <v>281</v>
          </cell>
          <cell r="G82">
            <v>262</v>
          </cell>
          <cell r="H82">
            <v>300</v>
          </cell>
        </row>
        <row r="83">
          <cell r="D83" t="str">
            <v>AT - IT - projektijuhtimine</v>
          </cell>
          <cell r="E83">
            <v>3</v>
          </cell>
          <cell r="F83">
            <v>371</v>
          </cell>
          <cell r="G83">
            <v>346</v>
          </cell>
          <cell r="H83">
            <v>397</v>
          </cell>
        </row>
        <row r="84">
          <cell r="D84" t="str">
            <v>AT - IT - süsteemiadministratsioon</v>
          </cell>
          <cell r="E84">
            <v>1</v>
          </cell>
          <cell r="F84">
            <v>139</v>
          </cell>
          <cell r="G84">
            <v>130</v>
          </cell>
          <cell r="H84">
            <v>149</v>
          </cell>
        </row>
        <row r="85">
          <cell r="D85" t="str">
            <v>AT - IT - süsteemiadministratsioon</v>
          </cell>
          <cell r="E85">
            <v>2</v>
          </cell>
          <cell r="F85">
            <v>212</v>
          </cell>
          <cell r="G85">
            <v>198</v>
          </cell>
          <cell r="H85">
            <v>227</v>
          </cell>
        </row>
        <row r="86">
          <cell r="D86" t="str">
            <v>AT - IT - süsteemiadministratsioon</v>
          </cell>
          <cell r="E86">
            <v>3</v>
          </cell>
          <cell r="F86">
            <v>281</v>
          </cell>
          <cell r="G86">
            <v>262</v>
          </cell>
          <cell r="H86">
            <v>300</v>
          </cell>
        </row>
        <row r="87">
          <cell r="D87" t="str">
            <v>AT - IT - süsteemiadministratsioon</v>
          </cell>
          <cell r="E87">
            <v>4</v>
          </cell>
          <cell r="F87">
            <v>427</v>
          </cell>
          <cell r="G87">
            <v>398</v>
          </cell>
          <cell r="H87">
            <v>457</v>
          </cell>
        </row>
        <row r="88">
          <cell r="D88" t="str">
            <v>AT - IT - süsteemianalüüs</v>
          </cell>
          <cell r="E88">
            <v>1</v>
          </cell>
          <cell r="F88">
            <v>160</v>
          </cell>
          <cell r="G88">
            <v>150</v>
          </cell>
          <cell r="H88">
            <v>171</v>
          </cell>
        </row>
        <row r="89">
          <cell r="D89" t="str">
            <v>AT - IT - süsteemianalüüs</v>
          </cell>
          <cell r="E89">
            <v>2</v>
          </cell>
          <cell r="F89">
            <v>244</v>
          </cell>
          <cell r="G89">
            <v>228</v>
          </cell>
          <cell r="H89">
            <v>261</v>
          </cell>
        </row>
        <row r="90">
          <cell r="D90" t="str">
            <v>AT - IT - süsteemianalüüs</v>
          </cell>
          <cell r="E90">
            <v>3</v>
          </cell>
          <cell r="F90">
            <v>323</v>
          </cell>
          <cell r="G90">
            <v>301</v>
          </cell>
          <cell r="H90">
            <v>345</v>
          </cell>
        </row>
        <row r="91">
          <cell r="D91" t="str">
            <v>AT - IT - süsteemianalüüs</v>
          </cell>
          <cell r="E91">
            <v>4</v>
          </cell>
          <cell r="F91">
            <v>492</v>
          </cell>
          <cell r="G91">
            <v>458</v>
          </cell>
          <cell r="H91">
            <v>526</v>
          </cell>
        </row>
        <row r="92">
          <cell r="D92" t="str">
            <v>AT - IT - süsteemiarhitektuur</v>
          </cell>
          <cell r="E92">
            <v>1</v>
          </cell>
          <cell r="F92">
            <v>323</v>
          </cell>
          <cell r="G92">
            <v>301</v>
          </cell>
          <cell r="H92">
            <v>345</v>
          </cell>
        </row>
        <row r="93">
          <cell r="D93" t="str">
            <v>AT - IT - süsteemiarhitektuur</v>
          </cell>
          <cell r="E93">
            <v>2</v>
          </cell>
          <cell r="F93">
            <v>427</v>
          </cell>
          <cell r="G93">
            <v>398</v>
          </cell>
          <cell r="H93">
            <v>457</v>
          </cell>
        </row>
        <row r="94">
          <cell r="D94" t="str">
            <v>AT - IT - süsteemiarhitektuur</v>
          </cell>
          <cell r="E94">
            <v>3</v>
          </cell>
          <cell r="F94">
            <v>566</v>
          </cell>
          <cell r="G94">
            <v>527</v>
          </cell>
          <cell r="H94">
            <v>605</v>
          </cell>
        </row>
        <row r="95">
          <cell r="D95" t="str">
            <v>AT - IT - tarkvara programmeerimine</v>
          </cell>
          <cell r="E95">
            <v>1</v>
          </cell>
          <cell r="F95">
            <v>160</v>
          </cell>
          <cell r="G95">
            <v>150</v>
          </cell>
          <cell r="H95">
            <v>171</v>
          </cell>
        </row>
        <row r="96">
          <cell r="D96" t="str">
            <v>AT - IT - tarkvara programmeerimine</v>
          </cell>
          <cell r="E96">
            <v>2</v>
          </cell>
          <cell r="F96">
            <v>212</v>
          </cell>
          <cell r="G96">
            <v>198</v>
          </cell>
          <cell r="H96">
            <v>227</v>
          </cell>
        </row>
        <row r="97">
          <cell r="D97" t="str">
            <v>AT - IT - tarkvara programmeerimine</v>
          </cell>
          <cell r="E97">
            <v>3</v>
          </cell>
          <cell r="F97">
            <v>281</v>
          </cell>
          <cell r="G97">
            <v>262</v>
          </cell>
          <cell r="H97">
            <v>300</v>
          </cell>
        </row>
        <row r="98">
          <cell r="D98" t="str">
            <v>AT - IT - tarkvara programmeerimine</v>
          </cell>
          <cell r="E98">
            <v>4</v>
          </cell>
          <cell r="F98">
            <v>427</v>
          </cell>
          <cell r="G98">
            <v>398</v>
          </cell>
          <cell r="H98">
            <v>457</v>
          </cell>
        </row>
        <row r="99">
          <cell r="D99" t="str">
            <v>AT - IT - teenuste tugi</v>
          </cell>
          <cell r="E99">
            <v>1</v>
          </cell>
          <cell r="F99">
            <v>160</v>
          </cell>
          <cell r="G99">
            <v>150</v>
          </cell>
          <cell r="H99">
            <v>171</v>
          </cell>
        </row>
        <row r="100">
          <cell r="D100" t="str">
            <v>AT - IT - teenuste tugi</v>
          </cell>
          <cell r="E100">
            <v>2</v>
          </cell>
          <cell r="F100">
            <v>212</v>
          </cell>
          <cell r="G100">
            <v>198</v>
          </cell>
          <cell r="H100">
            <v>227</v>
          </cell>
        </row>
        <row r="101">
          <cell r="D101" t="str">
            <v>AT - IT - teenuste tugi</v>
          </cell>
          <cell r="E101">
            <v>3</v>
          </cell>
          <cell r="F101">
            <v>281</v>
          </cell>
          <cell r="G101">
            <v>262</v>
          </cell>
          <cell r="H101">
            <v>300</v>
          </cell>
        </row>
        <row r="102">
          <cell r="D102" t="str">
            <v>AT - IT - testimine</v>
          </cell>
          <cell r="E102">
            <v>1</v>
          </cell>
          <cell r="F102">
            <v>121</v>
          </cell>
          <cell r="G102">
            <v>113</v>
          </cell>
          <cell r="H102">
            <v>129</v>
          </cell>
        </row>
        <row r="103">
          <cell r="D103" t="str">
            <v>AT - IT - testimine</v>
          </cell>
          <cell r="E103">
            <v>2</v>
          </cell>
          <cell r="F103">
            <v>160</v>
          </cell>
          <cell r="G103">
            <v>150</v>
          </cell>
          <cell r="H103">
            <v>171</v>
          </cell>
        </row>
        <row r="104">
          <cell r="D104" t="str">
            <v>AT - IT - testimine</v>
          </cell>
          <cell r="E104">
            <v>3</v>
          </cell>
          <cell r="F104">
            <v>212</v>
          </cell>
          <cell r="G104">
            <v>198</v>
          </cell>
          <cell r="H104">
            <v>227</v>
          </cell>
        </row>
        <row r="105">
          <cell r="D105" t="str">
            <v>AT - IT - testimine</v>
          </cell>
          <cell r="E105">
            <v>4</v>
          </cell>
          <cell r="F105">
            <v>281</v>
          </cell>
          <cell r="G105">
            <v>262</v>
          </cell>
          <cell r="H105">
            <v>300</v>
          </cell>
        </row>
        <row r="106">
          <cell r="D106" t="str">
            <v>AT - Kokad</v>
          </cell>
          <cell r="E106">
            <v>1</v>
          </cell>
          <cell r="F106">
            <v>79</v>
          </cell>
          <cell r="G106">
            <v>74</v>
          </cell>
          <cell r="H106">
            <v>84</v>
          </cell>
        </row>
        <row r="107">
          <cell r="D107" t="str">
            <v>AT - Kokad</v>
          </cell>
          <cell r="E107">
            <v>2</v>
          </cell>
          <cell r="F107">
            <v>105</v>
          </cell>
          <cell r="G107">
            <v>98</v>
          </cell>
          <cell r="H107">
            <v>112</v>
          </cell>
        </row>
        <row r="108">
          <cell r="D108" t="str">
            <v>AT - Kokad</v>
          </cell>
          <cell r="E108">
            <v>3</v>
          </cell>
          <cell r="F108">
            <v>160</v>
          </cell>
          <cell r="G108">
            <v>150</v>
          </cell>
          <cell r="H108">
            <v>171</v>
          </cell>
        </row>
        <row r="109">
          <cell r="D109" t="str">
            <v>AT - Kokad</v>
          </cell>
          <cell r="E109">
            <v>4</v>
          </cell>
          <cell r="F109">
            <v>281</v>
          </cell>
          <cell r="G109">
            <v>262</v>
          </cell>
          <cell r="H109">
            <v>300</v>
          </cell>
        </row>
        <row r="110">
          <cell r="D110" t="str">
            <v>AT - Kommunikatsiooni juhtimine</v>
          </cell>
          <cell r="E110">
            <v>1</v>
          </cell>
          <cell r="F110">
            <v>160</v>
          </cell>
          <cell r="G110">
            <v>150</v>
          </cell>
          <cell r="H110">
            <v>171</v>
          </cell>
        </row>
        <row r="111">
          <cell r="D111" t="str">
            <v>AT - Kommunikatsiooni juhtimine</v>
          </cell>
          <cell r="E111">
            <v>2</v>
          </cell>
          <cell r="F111">
            <v>244</v>
          </cell>
          <cell r="G111">
            <v>228</v>
          </cell>
          <cell r="H111">
            <v>261</v>
          </cell>
        </row>
        <row r="112">
          <cell r="D112" t="str">
            <v>AT - Kommunikatsiooni juhtimine</v>
          </cell>
          <cell r="E112">
            <v>3</v>
          </cell>
          <cell r="F112">
            <v>323</v>
          </cell>
          <cell r="G112">
            <v>301</v>
          </cell>
          <cell r="H112">
            <v>345</v>
          </cell>
        </row>
        <row r="113">
          <cell r="D113" t="str">
            <v>AT - Kommunikatsiooni juhtimine</v>
          </cell>
          <cell r="E113">
            <v>4</v>
          </cell>
          <cell r="F113">
            <v>492</v>
          </cell>
          <cell r="G113">
            <v>458</v>
          </cell>
          <cell r="H113">
            <v>526</v>
          </cell>
        </row>
        <row r="114">
          <cell r="D114" t="str">
            <v>AT - Koostöö korraldamine</v>
          </cell>
          <cell r="E114">
            <v>1</v>
          </cell>
          <cell r="F114">
            <v>160</v>
          </cell>
          <cell r="G114">
            <v>150</v>
          </cell>
          <cell r="H114">
            <v>171</v>
          </cell>
        </row>
        <row r="115">
          <cell r="D115" t="str">
            <v>AT - Koostöö korraldamine</v>
          </cell>
          <cell r="E115">
            <v>2</v>
          </cell>
          <cell r="F115">
            <v>212</v>
          </cell>
          <cell r="G115">
            <v>198</v>
          </cell>
          <cell r="H115">
            <v>227</v>
          </cell>
        </row>
        <row r="116">
          <cell r="D116" t="str">
            <v>AT - Koostöö korraldamine</v>
          </cell>
          <cell r="E116">
            <v>3</v>
          </cell>
          <cell r="F116">
            <v>281</v>
          </cell>
          <cell r="G116">
            <v>262</v>
          </cell>
          <cell r="H116">
            <v>300</v>
          </cell>
        </row>
        <row r="117">
          <cell r="D117" t="str">
            <v>AT - Koostöö korraldamine</v>
          </cell>
          <cell r="E117">
            <v>4</v>
          </cell>
          <cell r="F117">
            <v>427</v>
          </cell>
          <cell r="G117">
            <v>398</v>
          </cell>
          <cell r="H117">
            <v>457</v>
          </cell>
        </row>
        <row r="118">
          <cell r="D118" t="str">
            <v>AT - Korra tagamine</v>
          </cell>
          <cell r="E118">
            <v>1</v>
          </cell>
          <cell r="F118">
            <v>105</v>
          </cell>
          <cell r="G118">
            <v>98</v>
          </cell>
          <cell r="H118">
            <v>112</v>
          </cell>
        </row>
        <row r="119">
          <cell r="D119" t="str">
            <v>AT - Korra tagamine</v>
          </cell>
          <cell r="E119">
            <v>2</v>
          </cell>
          <cell r="F119">
            <v>139</v>
          </cell>
          <cell r="G119">
            <v>130</v>
          </cell>
          <cell r="H119">
            <v>149</v>
          </cell>
        </row>
        <row r="120">
          <cell r="D120" t="str">
            <v>AT - Korra tagamine</v>
          </cell>
          <cell r="E120">
            <v>3</v>
          </cell>
          <cell r="F120">
            <v>184</v>
          </cell>
          <cell r="G120">
            <v>172</v>
          </cell>
          <cell r="H120">
            <v>197</v>
          </cell>
        </row>
        <row r="121">
          <cell r="D121" t="str">
            <v>AT - Korra tagamine</v>
          </cell>
          <cell r="E121">
            <v>4</v>
          </cell>
          <cell r="F121">
            <v>212</v>
          </cell>
          <cell r="G121">
            <v>198</v>
          </cell>
          <cell r="H121">
            <v>227</v>
          </cell>
        </row>
        <row r="122">
          <cell r="D122" t="str">
            <v>AT - Korra tagamine</v>
          </cell>
          <cell r="E122">
            <v>5</v>
          </cell>
          <cell r="F122">
            <v>244</v>
          </cell>
          <cell r="G122">
            <v>228</v>
          </cell>
          <cell r="H122">
            <v>261</v>
          </cell>
        </row>
        <row r="123">
          <cell r="D123" t="str">
            <v>AT - Korra tagamine</v>
          </cell>
          <cell r="E123">
            <v>6</v>
          </cell>
          <cell r="F123">
            <v>323</v>
          </cell>
          <cell r="G123">
            <v>301</v>
          </cell>
          <cell r="H123">
            <v>345</v>
          </cell>
        </row>
        <row r="124">
          <cell r="D124" t="str">
            <v>AT - Korra tagamine</v>
          </cell>
          <cell r="E124">
            <v>7</v>
          </cell>
          <cell r="F124">
            <v>427</v>
          </cell>
          <cell r="G124">
            <v>398</v>
          </cell>
          <cell r="H124">
            <v>457</v>
          </cell>
        </row>
        <row r="125">
          <cell r="D125" t="str">
            <v>AT - Kunstilised tööd</v>
          </cell>
          <cell r="E125">
            <v>1</v>
          </cell>
          <cell r="F125">
            <v>139</v>
          </cell>
          <cell r="G125">
            <v>130</v>
          </cell>
          <cell r="H125">
            <v>149</v>
          </cell>
        </row>
        <row r="126">
          <cell r="D126" t="str">
            <v>AT - Kunstilised tööd</v>
          </cell>
          <cell r="E126">
            <v>2</v>
          </cell>
          <cell r="F126">
            <v>184</v>
          </cell>
          <cell r="G126">
            <v>172</v>
          </cell>
          <cell r="H126">
            <v>197</v>
          </cell>
        </row>
        <row r="127">
          <cell r="D127" t="str">
            <v>AT - Laboritööd</v>
          </cell>
          <cell r="E127">
            <v>1</v>
          </cell>
          <cell r="F127">
            <v>79</v>
          </cell>
          <cell r="G127">
            <v>74</v>
          </cell>
          <cell r="H127">
            <v>84</v>
          </cell>
        </row>
        <row r="128">
          <cell r="D128" t="str">
            <v>AT - Laboritööd</v>
          </cell>
          <cell r="E128">
            <v>2</v>
          </cell>
          <cell r="F128">
            <v>121</v>
          </cell>
          <cell r="G128">
            <v>113</v>
          </cell>
          <cell r="H128">
            <v>129</v>
          </cell>
        </row>
        <row r="129">
          <cell r="D129" t="str">
            <v>AT - Laboritööd</v>
          </cell>
          <cell r="E129">
            <v>3</v>
          </cell>
          <cell r="F129">
            <v>184</v>
          </cell>
          <cell r="G129">
            <v>172</v>
          </cell>
          <cell r="H129">
            <v>197</v>
          </cell>
        </row>
        <row r="130">
          <cell r="D130" t="str">
            <v>AT - Laboritööd</v>
          </cell>
          <cell r="E130">
            <v>4</v>
          </cell>
          <cell r="F130">
            <v>244</v>
          </cell>
          <cell r="G130">
            <v>228</v>
          </cell>
          <cell r="H130">
            <v>261</v>
          </cell>
        </row>
        <row r="131">
          <cell r="D131" t="str">
            <v>AT - Laboritööd</v>
          </cell>
          <cell r="E131">
            <v>5</v>
          </cell>
          <cell r="F131">
            <v>323</v>
          </cell>
          <cell r="G131">
            <v>301</v>
          </cell>
          <cell r="H131">
            <v>345</v>
          </cell>
        </row>
        <row r="132">
          <cell r="D132" t="str">
            <v>AT - Ladu</v>
          </cell>
          <cell r="E132">
            <v>1</v>
          </cell>
          <cell r="F132">
            <v>91</v>
          </cell>
          <cell r="G132">
            <v>85</v>
          </cell>
          <cell r="H132">
            <v>97</v>
          </cell>
        </row>
        <row r="133">
          <cell r="D133" t="str">
            <v>AT - Ladu</v>
          </cell>
          <cell r="E133">
            <v>2</v>
          </cell>
          <cell r="F133">
            <v>139</v>
          </cell>
          <cell r="G133">
            <v>130</v>
          </cell>
          <cell r="H133">
            <v>149</v>
          </cell>
        </row>
        <row r="134">
          <cell r="D134" t="str">
            <v>AT - Ladu</v>
          </cell>
          <cell r="E134">
            <v>3</v>
          </cell>
          <cell r="F134">
            <v>184</v>
          </cell>
          <cell r="G134">
            <v>172</v>
          </cell>
          <cell r="H134">
            <v>197</v>
          </cell>
        </row>
        <row r="135">
          <cell r="D135" t="str">
            <v>AT - Ladu</v>
          </cell>
          <cell r="E135">
            <v>4</v>
          </cell>
          <cell r="F135">
            <v>323</v>
          </cell>
          <cell r="G135">
            <v>301</v>
          </cell>
          <cell r="H135">
            <v>345</v>
          </cell>
        </row>
        <row r="136">
          <cell r="D136" t="str">
            <v>AT - Laevameeskond</v>
          </cell>
          <cell r="E136">
            <v>1</v>
          </cell>
          <cell r="F136">
            <v>91</v>
          </cell>
          <cell r="G136">
            <v>85</v>
          </cell>
          <cell r="H136">
            <v>97</v>
          </cell>
        </row>
        <row r="137">
          <cell r="D137" t="str">
            <v>AT - Laevameeskond</v>
          </cell>
          <cell r="E137">
            <v>2</v>
          </cell>
          <cell r="F137">
            <v>139</v>
          </cell>
          <cell r="G137">
            <v>130</v>
          </cell>
          <cell r="H137">
            <v>149</v>
          </cell>
        </row>
        <row r="138">
          <cell r="D138" t="str">
            <v>AT - Laevameeskond</v>
          </cell>
          <cell r="E138">
            <v>3</v>
          </cell>
          <cell r="F138">
            <v>160</v>
          </cell>
          <cell r="G138">
            <v>150</v>
          </cell>
          <cell r="H138">
            <v>171</v>
          </cell>
        </row>
        <row r="139">
          <cell r="D139" t="str">
            <v>AT - Laevameeskond</v>
          </cell>
          <cell r="E139" t="str">
            <v>4A</v>
          </cell>
          <cell r="F139">
            <v>184</v>
          </cell>
          <cell r="G139">
            <v>172</v>
          </cell>
          <cell r="H139">
            <v>197</v>
          </cell>
        </row>
        <row r="140">
          <cell r="D140" t="str">
            <v>AT - Laevameeskond</v>
          </cell>
          <cell r="E140" t="str">
            <v>4B</v>
          </cell>
          <cell r="F140">
            <v>212</v>
          </cell>
          <cell r="G140">
            <v>198</v>
          </cell>
          <cell r="H140">
            <v>227</v>
          </cell>
        </row>
        <row r="141">
          <cell r="D141" t="str">
            <v>AT - Laevameeskond</v>
          </cell>
          <cell r="E141" t="str">
            <v>4C</v>
          </cell>
          <cell r="F141">
            <v>244</v>
          </cell>
          <cell r="G141">
            <v>228</v>
          </cell>
          <cell r="H141">
            <v>261</v>
          </cell>
        </row>
        <row r="142">
          <cell r="D142" t="str">
            <v>AT - Laevameeskond</v>
          </cell>
          <cell r="E142" t="str">
            <v>5A</v>
          </cell>
          <cell r="F142">
            <v>281</v>
          </cell>
          <cell r="G142">
            <v>262</v>
          </cell>
          <cell r="H142">
            <v>300</v>
          </cell>
        </row>
        <row r="143">
          <cell r="D143" t="str">
            <v>AT - Laevameeskond</v>
          </cell>
          <cell r="E143" t="str">
            <v>5B</v>
          </cell>
          <cell r="F143">
            <v>323</v>
          </cell>
          <cell r="G143">
            <v>301</v>
          </cell>
          <cell r="H143">
            <v>345</v>
          </cell>
        </row>
        <row r="144">
          <cell r="D144" t="str">
            <v>AT - Laevameeskond</v>
          </cell>
          <cell r="E144" t="str">
            <v>5C</v>
          </cell>
          <cell r="F144">
            <v>371</v>
          </cell>
          <cell r="G144">
            <v>346</v>
          </cell>
          <cell r="H144">
            <v>397</v>
          </cell>
        </row>
        <row r="145">
          <cell r="D145" t="str">
            <v>AT - Logistika</v>
          </cell>
          <cell r="E145">
            <v>1</v>
          </cell>
          <cell r="F145">
            <v>121</v>
          </cell>
          <cell r="G145">
            <v>113</v>
          </cell>
          <cell r="H145">
            <v>129</v>
          </cell>
        </row>
        <row r="146">
          <cell r="D146" t="str">
            <v>AT - Logistika</v>
          </cell>
          <cell r="E146">
            <v>2</v>
          </cell>
          <cell r="F146">
            <v>184</v>
          </cell>
          <cell r="G146">
            <v>172</v>
          </cell>
          <cell r="H146">
            <v>197</v>
          </cell>
        </row>
        <row r="147">
          <cell r="D147" t="str">
            <v>AT - Logistika</v>
          </cell>
          <cell r="E147">
            <v>3</v>
          </cell>
          <cell r="F147">
            <v>244</v>
          </cell>
          <cell r="G147">
            <v>228</v>
          </cell>
          <cell r="H147">
            <v>261</v>
          </cell>
        </row>
        <row r="148">
          <cell r="D148" t="str">
            <v>AT - Logistika</v>
          </cell>
          <cell r="E148">
            <v>4</v>
          </cell>
          <cell r="F148">
            <v>371</v>
          </cell>
          <cell r="G148">
            <v>346</v>
          </cell>
          <cell r="H148">
            <v>397</v>
          </cell>
        </row>
        <row r="149">
          <cell r="D149" t="str">
            <v>AT - Logistika</v>
          </cell>
          <cell r="E149">
            <v>5</v>
          </cell>
          <cell r="F149">
            <v>492</v>
          </cell>
          <cell r="G149">
            <v>458</v>
          </cell>
          <cell r="H149">
            <v>526</v>
          </cell>
        </row>
        <row r="150">
          <cell r="D150" t="str">
            <v>AT - Meditsiin</v>
          </cell>
          <cell r="E150">
            <v>1</v>
          </cell>
          <cell r="F150">
            <v>91</v>
          </cell>
          <cell r="G150">
            <v>85</v>
          </cell>
          <cell r="H150">
            <v>97</v>
          </cell>
        </row>
        <row r="151">
          <cell r="D151" t="str">
            <v>AT - Meditsiin</v>
          </cell>
          <cell r="E151">
            <v>2</v>
          </cell>
          <cell r="F151">
            <v>139</v>
          </cell>
          <cell r="G151">
            <v>130</v>
          </cell>
          <cell r="H151">
            <v>149</v>
          </cell>
        </row>
        <row r="152">
          <cell r="D152" t="str">
            <v>AT - Meditsiin</v>
          </cell>
          <cell r="E152">
            <v>3</v>
          </cell>
          <cell r="F152">
            <v>244</v>
          </cell>
          <cell r="G152">
            <v>228</v>
          </cell>
          <cell r="H152">
            <v>261</v>
          </cell>
        </row>
        <row r="153">
          <cell r="D153" t="str">
            <v>AT - Meditsiin</v>
          </cell>
          <cell r="E153">
            <v>4</v>
          </cell>
          <cell r="F153">
            <v>371</v>
          </cell>
          <cell r="G153">
            <v>346</v>
          </cell>
          <cell r="H153">
            <v>397</v>
          </cell>
        </row>
        <row r="154">
          <cell r="D154" t="str">
            <v>AT - Muuseumitööd</v>
          </cell>
          <cell r="E154">
            <v>1</v>
          </cell>
          <cell r="F154">
            <v>212</v>
          </cell>
          <cell r="G154">
            <v>198</v>
          </cell>
          <cell r="H154">
            <v>227</v>
          </cell>
        </row>
        <row r="155">
          <cell r="D155" t="str">
            <v>AT - Muuseumitööd</v>
          </cell>
          <cell r="E155">
            <v>2</v>
          </cell>
          <cell r="F155">
            <v>281</v>
          </cell>
          <cell r="G155">
            <v>262</v>
          </cell>
          <cell r="H155">
            <v>300</v>
          </cell>
        </row>
        <row r="156">
          <cell r="D156" t="str">
            <v>AT - Muuseumitööd</v>
          </cell>
          <cell r="E156">
            <v>3</v>
          </cell>
          <cell r="F156">
            <v>427</v>
          </cell>
          <cell r="G156">
            <v>398</v>
          </cell>
          <cell r="H156">
            <v>457</v>
          </cell>
        </row>
        <row r="157">
          <cell r="D157" t="str">
            <v>AT - Muusikud</v>
          </cell>
          <cell r="E157">
            <v>1</v>
          </cell>
          <cell r="F157">
            <v>160</v>
          </cell>
          <cell r="G157">
            <v>150</v>
          </cell>
          <cell r="H157">
            <v>171</v>
          </cell>
        </row>
        <row r="158">
          <cell r="D158" t="str">
            <v>AT - Muusikud</v>
          </cell>
          <cell r="E158">
            <v>2</v>
          </cell>
          <cell r="F158">
            <v>244</v>
          </cell>
          <cell r="G158">
            <v>228</v>
          </cell>
          <cell r="H158">
            <v>261</v>
          </cell>
        </row>
        <row r="159">
          <cell r="D159" t="str">
            <v>AT - Nõustav ja kontrolliv järelevalve</v>
          </cell>
          <cell r="E159">
            <v>1</v>
          </cell>
          <cell r="F159">
            <v>121</v>
          </cell>
          <cell r="G159">
            <v>113</v>
          </cell>
          <cell r="H159">
            <v>129</v>
          </cell>
        </row>
        <row r="160">
          <cell r="D160" t="str">
            <v>AT - Nõustav ja kontrolliv järelevalve</v>
          </cell>
          <cell r="E160" t="str">
            <v>2A</v>
          </cell>
          <cell r="F160">
            <v>184</v>
          </cell>
          <cell r="G160">
            <v>172</v>
          </cell>
          <cell r="H160">
            <v>197</v>
          </cell>
        </row>
        <row r="161">
          <cell r="D161" t="str">
            <v>AT - Nõustav ja kontrolliv järelevalve</v>
          </cell>
          <cell r="E161" t="str">
            <v>2B</v>
          </cell>
          <cell r="F161">
            <v>212</v>
          </cell>
          <cell r="G161">
            <v>198</v>
          </cell>
          <cell r="H161">
            <v>227</v>
          </cell>
        </row>
        <row r="162">
          <cell r="D162" t="str">
            <v>AT - Nõustav ja kontrolliv järelevalve</v>
          </cell>
          <cell r="E162" t="str">
            <v>3A</v>
          </cell>
          <cell r="F162">
            <v>244</v>
          </cell>
          <cell r="G162">
            <v>228</v>
          </cell>
          <cell r="H162">
            <v>261</v>
          </cell>
        </row>
        <row r="163">
          <cell r="D163" t="str">
            <v>AT - Nõustav ja kontrolliv järelevalve</v>
          </cell>
          <cell r="E163" t="str">
            <v>3B</v>
          </cell>
          <cell r="F163">
            <v>281</v>
          </cell>
          <cell r="G163">
            <v>262</v>
          </cell>
          <cell r="H163">
            <v>300</v>
          </cell>
        </row>
        <row r="164">
          <cell r="D164" t="str">
            <v>AT - Nõustav ja kontrolliv järelevalve</v>
          </cell>
          <cell r="E164">
            <v>4</v>
          </cell>
          <cell r="F164">
            <v>323</v>
          </cell>
          <cell r="G164">
            <v>301</v>
          </cell>
          <cell r="H164">
            <v>345</v>
          </cell>
        </row>
        <row r="165">
          <cell r="D165" t="str">
            <v>AT - Nõustav ja kontrolliv järelevalve</v>
          </cell>
          <cell r="E165">
            <v>5</v>
          </cell>
          <cell r="F165">
            <v>371</v>
          </cell>
          <cell r="G165">
            <v>346</v>
          </cell>
          <cell r="H165">
            <v>397</v>
          </cell>
        </row>
        <row r="166">
          <cell r="D166" t="str">
            <v>AT - Nõustav ja kontrolliv järelevalve</v>
          </cell>
          <cell r="E166">
            <v>6</v>
          </cell>
          <cell r="F166">
            <v>427</v>
          </cell>
          <cell r="G166">
            <v>398</v>
          </cell>
          <cell r="H166">
            <v>457</v>
          </cell>
        </row>
        <row r="167">
          <cell r="D167" t="str">
            <v>AT - Operatiivinfo juhtimine</v>
          </cell>
          <cell r="E167">
            <v>1</v>
          </cell>
          <cell r="F167">
            <v>121</v>
          </cell>
          <cell r="G167">
            <v>113</v>
          </cell>
          <cell r="H167">
            <v>129</v>
          </cell>
        </row>
        <row r="168">
          <cell r="D168" t="str">
            <v>AT - Operatiivinfo juhtimine</v>
          </cell>
          <cell r="E168">
            <v>2</v>
          </cell>
          <cell r="F168">
            <v>160</v>
          </cell>
          <cell r="G168">
            <v>150</v>
          </cell>
          <cell r="H168">
            <v>171</v>
          </cell>
        </row>
        <row r="169">
          <cell r="D169" t="str">
            <v>AT - Operatiivinfo juhtimine</v>
          </cell>
          <cell r="E169" t="str">
            <v>3A</v>
          </cell>
          <cell r="F169">
            <v>244</v>
          </cell>
          <cell r="G169">
            <v>228</v>
          </cell>
          <cell r="H169">
            <v>261</v>
          </cell>
        </row>
        <row r="170">
          <cell r="D170" t="str">
            <v>AT - Operatiivinfo juhtimine</v>
          </cell>
          <cell r="E170" t="str">
            <v>3B</v>
          </cell>
          <cell r="F170">
            <v>244</v>
          </cell>
          <cell r="G170">
            <v>228</v>
          </cell>
          <cell r="H170">
            <v>261</v>
          </cell>
        </row>
        <row r="171">
          <cell r="D171" t="str">
            <v>AT - Operatiivinfo juhtimine</v>
          </cell>
          <cell r="E171">
            <v>4</v>
          </cell>
          <cell r="F171">
            <v>323</v>
          </cell>
          <cell r="G171">
            <v>301</v>
          </cell>
          <cell r="H171">
            <v>345</v>
          </cell>
        </row>
        <row r="172">
          <cell r="D172" t="str">
            <v>AT - Operatiivinfo juhtimine</v>
          </cell>
          <cell r="E172">
            <v>5</v>
          </cell>
          <cell r="F172">
            <v>492</v>
          </cell>
          <cell r="G172">
            <v>458</v>
          </cell>
          <cell r="H172">
            <v>526</v>
          </cell>
        </row>
        <row r="173">
          <cell r="D173" t="str">
            <v>AT - Organisatsiooni protsessid (tegevustõhusus ja kvaliteet)</v>
          </cell>
          <cell r="E173">
            <v>1</v>
          </cell>
          <cell r="F173">
            <v>139</v>
          </cell>
          <cell r="G173">
            <v>130</v>
          </cell>
          <cell r="H173">
            <v>149</v>
          </cell>
        </row>
        <row r="174">
          <cell r="D174" t="str">
            <v>AT - Organisatsiooni protsessid (tegevustõhusus ja kvaliteet)</v>
          </cell>
          <cell r="E174">
            <v>2</v>
          </cell>
          <cell r="F174">
            <v>184</v>
          </cell>
          <cell r="G174">
            <v>172</v>
          </cell>
          <cell r="H174">
            <v>197</v>
          </cell>
        </row>
        <row r="175">
          <cell r="D175" t="str">
            <v>AT - Organisatsiooni protsessid (tegevustõhusus ja kvaliteet)</v>
          </cell>
          <cell r="E175">
            <v>3</v>
          </cell>
          <cell r="F175">
            <v>244</v>
          </cell>
          <cell r="G175">
            <v>228</v>
          </cell>
          <cell r="H175">
            <v>261</v>
          </cell>
        </row>
        <row r="176">
          <cell r="D176" t="str">
            <v>AT - Organisatsiooni protsessid (tegevustõhusus ja kvaliteet)</v>
          </cell>
          <cell r="E176">
            <v>4</v>
          </cell>
          <cell r="F176">
            <v>323</v>
          </cell>
          <cell r="G176">
            <v>301</v>
          </cell>
          <cell r="H176">
            <v>345</v>
          </cell>
        </row>
        <row r="177">
          <cell r="D177" t="str">
            <v>AT - Organisatsiooni protsessid (tegevustõhusus ja kvaliteet)</v>
          </cell>
          <cell r="E177">
            <v>5</v>
          </cell>
          <cell r="F177">
            <v>427</v>
          </cell>
          <cell r="G177">
            <v>398</v>
          </cell>
          <cell r="H177">
            <v>457</v>
          </cell>
        </row>
        <row r="178">
          <cell r="D178" t="str">
            <v>AT - Oskustööd</v>
          </cell>
          <cell r="E178">
            <v>1</v>
          </cell>
          <cell r="F178">
            <v>105</v>
          </cell>
          <cell r="G178">
            <v>98</v>
          </cell>
          <cell r="H178">
            <v>112</v>
          </cell>
        </row>
        <row r="179">
          <cell r="D179" t="str">
            <v>AT - Oskustööd</v>
          </cell>
          <cell r="E179">
            <v>2</v>
          </cell>
          <cell r="F179">
            <v>139</v>
          </cell>
          <cell r="G179">
            <v>130</v>
          </cell>
          <cell r="H179">
            <v>149</v>
          </cell>
        </row>
        <row r="180">
          <cell r="D180" t="str">
            <v>AT - Oskustööd</v>
          </cell>
          <cell r="E180">
            <v>3</v>
          </cell>
          <cell r="F180">
            <v>184</v>
          </cell>
          <cell r="G180">
            <v>172</v>
          </cell>
          <cell r="H180">
            <v>197</v>
          </cell>
        </row>
        <row r="181">
          <cell r="D181" t="str">
            <v>AT - Oskustööd</v>
          </cell>
          <cell r="E181">
            <v>4</v>
          </cell>
          <cell r="F181">
            <v>212</v>
          </cell>
          <cell r="G181">
            <v>198</v>
          </cell>
          <cell r="H181">
            <v>227</v>
          </cell>
        </row>
        <row r="182">
          <cell r="D182" t="str">
            <v>AT - Personalijuhtimine</v>
          </cell>
          <cell r="E182">
            <v>1</v>
          </cell>
          <cell r="F182">
            <v>121</v>
          </cell>
          <cell r="G182">
            <v>113</v>
          </cell>
          <cell r="H182">
            <v>129</v>
          </cell>
        </row>
        <row r="183">
          <cell r="D183" t="str">
            <v>AT - Personalijuhtimine</v>
          </cell>
          <cell r="E183">
            <v>2</v>
          </cell>
          <cell r="F183">
            <v>184</v>
          </cell>
          <cell r="G183">
            <v>172</v>
          </cell>
          <cell r="H183">
            <v>197</v>
          </cell>
        </row>
        <row r="184">
          <cell r="D184" t="str">
            <v>AT - Personalijuhtimine</v>
          </cell>
          <cell r="E184">
            <v>3</v>
          </cell>
          <cell r="F184">
            <v>244</v>
          </cell>
          <cell r="G184">
            <v>228</v>
          </cell>
          <cell r="H184">
            <v>261</v>
          </cell>
        </row>
        <row r="185">
          <cell r="D185" t="str">
            <v>AT - Personalijuhtimine</v>
          </cell>
          <cell r="E185">
            <v>4</v>
          </cell>
          <cell r="F185">
            <v>323</v>
          </cell>
          <cell r="G185">
            <v>301</v>
          </cell>
          <cell r="H185">
            <v>345</v>
          </cell>
        </row>
        <row r="186">
          <cell r="D186" t="str">
            <v>AT - Personalijuhtimine</v>
          </cell>
          <cell r="E186">
            <v>5</v>
          </cell>
          <cell r="F186">
            <v>427</v>
          </cell>
          <cell r="G186">
            <v>398</v>
          </cell>
          <cell r="H186">
            <v>457</v>
          </cell>
        </row>
        <row r="187">
          <cell r="D187" t="str">
            <v>AT - Personalijuhtimine</v>
          </cell>
          <cell r="E187">
            <v>6</v>
          </cell>
          <cell r="F187">
            <v>492</v>
          </cell>
          <cell r="G187">
            <v>458</v>
          </cell>
          <cell r="H187">
            <v>526</v>
          </cell>
        </row>
        <row r="188">
          <cell r="D188" t="str">
            <v>AT - Piloodid</v>
          </cell>
          <cell r="E188">
            <v>1</v>
          </cell>
          <cell r="F188">
            <v>212</v>
          </cell>
          <cell r="G188">
            <v>198</v>
          </cell>
          <cell r="H188">
            <v>227</v>
          </cell>
        </row>
        <row r="189">
          <cell r="D189" t="str">
            <v>AT - Piloodid</v>
          </cell>
          <cell r="E189">
            <v>2</v>
          </cell>
          <cell r="F189">
            <v>281</v>
          </cell>
          <cell r="G189">
            <v>262</v>
          </cell>
          <cell r="H189">
            <v>300</v>
          </cell>
        </row>
        <row r="190">
          <cell r="D190" t="str">
            <v>AT - Poliitika rakendamine</v>
          </cell>
          <cell r="E190">
            <v>1</v>
          </cell>
          <cell r="F190">
            <v>160</v>
          </cell>
          <cell r="G190">
            <v>150</v>
          </cell>
          <cell r="H190">
            <v>171</v>
          </cell>
        </row>
        <row r="191">
          <cell r="D191" t="str">
            <v>AT - Poliitika rakendamine</v>
          </cell>
          <cell r="E191">
            <v>2</v>
          </cell>
          <cell r="F191">
            <v>212</v>
          </cell>
          <cell r="G191">
            <v>198</v>
          </cell>
          <cell r="H191">
            <v>227</v>
          </cell>
        </row>
        <row r="192">
          <cell r="D192" t="str">
            <v>AT - Poliitika rakendamine</v>
          </cell>
          <cell r="E192">
            <v>3</v>
          </cell>
          <cell r="F192">
            <v>281</v>
          </cell>
          <cell r="G192">
            <v>262</v>
          </cell>
          <cell r="H192">
            <v>300</v>
          </cell>
        </row>
        <row r="193">
          <cell r="D193" t="str">
            <v>AT - Poliitika rakendamine</v>
          </cell>
          <cell r="E193">
            <v>4</v>
          </cell>
          <cell r="F193">
            <v>323</v>
          </cell>
          <cell r="G193">
            <v>301</v>
          </cell>
          <cell r="H193">
            <v>345</v>
          </cell>
        </row>
        <row r="194">
          <cell r="D194" t="str">
            <v>AT - Poliitika rakendamine</v>
          </cell>
          <cell r="E194">
            <v>5</v>
          </cell>
          <cell r="F194">
            <v>427</v>
          </cell>
          <cell r="G194">
            <v>398</v>
          </cell>
          <cell r="H194">
            <v>457</v>
          </cell>
        </row>
        <row r="195">
          <cell r="D195" t="str">
            <v>AT - Poliitika rakendamine</v>
          </cell>
          <cell r="E195">
            <v>6</v>
          </cell>
          <cell r="F195">
            <v>492</v>
          </cell>
          <cell r="G195">
            <v>458</v>
          </cell>
          <cell r="H195">
            <v>526</v>
          </cell>
        </row>
        <row r="196">
          <cell r="D196" t="str">
            <v>AT - Poliitika rakendamine</v>
          </cell>
          <cell r="E196">
            <v>7</v>
          </cell>
          <cell r="F196">
            <v>566</v>
          </cell>
          <cell r="G196">
            <v>527</v>
          </cell>
          <cell r="H196">
            <v>605</v>
          </cell>
        </row>
        <row r="197">
          <cell r="D197" t="str">
            <v>AT - Projektijuhtimine</v>
          </cell>
          <cell r="E197">
            <v>1</v>
          </cell>
          <cell r="F197">
            <v>160</v>
          </cell>
          <cell r="G197">
            <v>150</v>
          </cell>
          <cell r="H197">
            <v>171</v>
          </cell>
        </row>
        <row r="198">
          <cell r="D198" t="str">
            <v>AT - Projektijuhtimine</v>
          </cell>
          <cell r="E198">
            <v>2</v>
          </cell>
          <cell r="F198">
            <v>212</v>
          </cell>
          <cell r="G198">
            <v>198</v>
          </cell>
          <cell r="H198">
            <v>227</v>
          </cell>
        </row>
        <row r="199">
          <cell r="D199" t="str">
            <v>AT - Projektijuhtimine</v>
          </cell>
          <cell r="E199">
            <v>3</v>
          </cell>
          <cell r="F199">
            <v>323</v>
          </cell>
          <cell r="G199">
            <v>301</v>
          </cell>
          <cell r="H199">
            <v>345</v>
          </cell>
        </row>
        <row r="200">
          <cell r="D200" t="str">
            <v>AT - Projektijuhtimine</v>
          </cell>
          <cell r="E200">
            <v>4</v>
          </cell>
          <cell r="F200">
            <v>427</v>
          </cell>
          <cell r="G200">
            <v>398</v>
          </cell>
          <cell r="H200">
            <v>457</v>
          </cell>
        </row>
        <row r="201">
          <cell r="D201" t="str">
            <v>AT - Päästetööd</v>
          </cell>
          <cell r="E201">
            <v>1</v>
          </cell>
          <cell r="F201">
            <v>139</v>
          </cell>
          <cell r="G201">
            <v>130</v>
          </cell>
          <cell r="H201">
            <v>149</v>
          </cell>
        </row>
        <row r="202">
          <cell r="D202" t="str">
            <v>AT - Päästetööd</v>
          </cell>
          <cell r="E202">
            <v>2</v>
          </cell>
          <cell r="F202">
            <v>184</v>
          </cell>
          <cell r="G202">
            <v>172</v>
          </cell>
          <cell r="H202">
            <v>197</v>
          </cell>
        </row>
        <row r="203">
          <cell r="D203" t="str">
            <v>AT - Päästetööd</v>
          </cell>
          <cell r="E203">
            <v>3</v>
          </cell>
          <cell r="F203">
            <v>212</v>
          </cell>
          <cell r="G203">
            <v>198</v>
          </cell>
          <cell r="H203">
            <v>227</v>
          </cell>
        </row>
        <row r="204">
          <cell r="D204" t="str">
            <v>AT - Päästetööd</v>
          </cell>
          <cell r="E204">
            <v>4</v>
          </cell>
          <cell r="F204">
            <v>244</v>
          </cell>
          <cell r="G204">
            <v>228</v>
          </cell>
          <cell r="H204">
            <v>261</v>
          </cell>
        </row>
        <row r="205">
          <cell r="D205" t="str">
            <v>AT - Päästetööd</v>
          </cell>
          <cell r="E205">
            <v>5</v>
          </cell>
          <cell r="F205">
            <v>323</v>
          </cell>
          <cell r="G205">
            <v>301</v>
          </cell>
          <cell r="H205">
            <v>345</v>
          </cell>
        </row>
        <row r="206">
          <cell r="D206" t="str">
            <v>AT - Päästetööd</v>
          </cell>
          <cell r="E206">
            <v>6</v>
          </cell>
          <cell r="F206">
            <v>427</v>
          </cell>
          <cell r="G206">
            <v>398</v>
          </cell>
          <cell r="H206">
            <v>457</v>
          </cell>
        </row>
        <row r="207">
          <cell r="D207" t="str">
            <v>AT - Raamatukogu</v>
          </cell>
          <cell r="E207">
            <v>1</v>
          </cell>
          <cell r="F207">
            <v>121</v>
          </cell>
          <cell r="G207">
            <v>113</v>
          </cell>
          <cell r="H207">
            <v>129</v>
          </cell>
        </row>
        <row r="208">
          <cell r="D208" t="str">
            <v>AT - Raamatukogu</v>
          </cell>
          <cell r="E208">
            <v>2</v>
          </cell>
          <cell r="F208">
            <v>184</v>
          </cell>
          <cell r="G208">
            <v>172</v>
          </cell>
          <cell r="H208">
            <v>197</v>
          </cell>
        </row>
        <row r="209">
          <cell r="D209" t="str">
            <v>AT - Raamatukogu</v>
          </cell>
          <cell r="E209">
            <v>3</v>
          </cell>
          <cell r="F209">
            <v>244</v>
          </cell>
          <cell r="G209">
            <v>228</v>
          </cell>
          <cell r="H209">
            <v>261</v>
          </cell>
        </row>
        <row r="210">
          <cell r="D210" t="str">
            <v>AT - Raamatukogu</v>
          </cell>
          <cell r="E210">
            <v>4</v>
          </cell>
          <cell r="F210">
            <v>427</v>
          </cell>
          <cell r="G210">
            <v>398</v>
          </cell>
          <cell r="H210">
            <v>457</v>
          </cell>
        </row>
        <row r="211">
          <cell r="D211" t="str">
            <v>AT - Raamatupidamine</v>
          </cell>
          <cell r="E211">
            <v>1</v>
          </cell>
          <cell r="F211">
            <v>105</v>
          </cell>
          <cell r="G211">
            <v>98</v>
          </cell>
          <cell r="H211">
            <v>112</v>
          </cell>
        </row>
        <row r="212">
          <cell r="D212" t="str">
            <v>AT - Raamatupidamine</v>
          </cell>
          <cell r="E212">
            <v>2</v>
          </cell>
          <cell r="F212">
            <v>184</v>
          </cell>
          <cell r="G212">
            <v>172</v>
          </cell>
          <cell r="H212">
            <v>197</v>
          </cell>
        </row>
        <row r="213">
          <cell r="D213" t="str">
            <v>AT - Raamatupidamine</v>
          </cell>
          <cell r="E213">
            <v>3</v>
          </cell>
          <cell r="F213">
            <v>244</v>
          </cell>
          <cell r="G213">
            <v>228</v>
          </cell>
          <cell r="H213">
            <v>261</v>
          </cell>
        </row>
        <row r="214">
          <cell r="D214" t="str">
            <v>AT - Raamatupidamine</v>
          </cell>
          <cell r="E214">
            <v>4</v>
          </cell>
          <cell r="F214">
            <v>371</v>
          </cell>
          <cell r="G214">
            <v>346</v>
          </cell>
          <cell r="H214">
            <v>397</v>
          </cell>
        </row>
        <row r="215">
          <cell r="D215" t="str">
            <v>AT - Raamatupidamine</v>
          </cell>
          <cell r="E215">
            <v>5</v>
          </cell>
          <cell r="F215">
            <v>492</v>
          </cell>
          <cell r="G215">
            <v>458</v>
          </cell>
          <cell r="H215">
            <v>526</v>
          </cell>
        </row>
        <row r="216">
          <cell r="D216" t="str">
            <v>AT - Registripidamine</v>
          </cell>
          <cell r="E216">
            <v>1</v>
          </cell>
          <cell r="F216">
            <v>121</v>
          </cell>
          <cell r="G216">
            <v>113</v>
          </cell>
          <cell r="H216">
            <v>129</v>
          </cell>
        </row>
        <row r="217">
          <cell r="D217" t="str">
            <v>AT - Registripidamine</v>
          </cell>
          <cell r="E217">
            <v>2</v>
          </cell>
          <cell r="F217">
            <v>184</v>
          </cell>
          <cell r="G217">
            <v>172</v>
          </cell>
          <cell r="H217">
            <v>197</v>
          </cell>
        </row>
        <row r="218">
          <cell r="D218" t="str">
            <v>AT - Registripidamine</v>
          </cell>
          <cell r="E218">
            <v>3</v>
          </cell>
          <cell r="F218">
            <v>212</v>
          </cell>
          <cell r="G218">
            <v>198</v>
          </cell>
          <cell r="H218">
            <v>227</v>
          </cell>
        </row>
        <row r="219">
          <cell r="D219" t="str">
            <v>AT - Registripidamine</v>
          </cell>
          <cell r="E219">
            <v>4</v>
          </cell>
          <cell r="F219">
            <v>281</v>
          </cell>
          <cell r="G219">
            <v>262</v>
          </cell>
          <cell r="H219">
            <v>300</v>
          </cell>
        </row>
        <row r="220">
          <cell r="D220" t="str">
            <v>AT - Registripidamine</v>
          </cell>
          <cell r="E220">
            <v>5</v>
          </cell>
          <cell r="F220">
            <v>427</v>
          </cell>
          <cell r="G220">
            <v>398</v>
          </cell>
          <cell r="H220">
            <v>457</v>
          </cell>
        </row>
        <row r="221">
          <cell r="D221" t="str">
            <v>AT - Riigihange</v>
          </cell>
          <cell r="E221">
            <v>1</v>
          </cell>
          <cell r="F221">
            <v>121</v>
          </cell>
          <cell r="G221">
            <v>113</v>
          </cell>
          <cell r="H221">
            <v>129</v>
          </cell>
        </row>
        <row r="222">
          <cell r="D222" t="str">
            <v>AT - Riigihange</v>
          </cell>
          <cell r="E222">
            <v>2</v>
          </cell>
          <cell r="F222">
            <v>212</v>
          </cell>
          <cell r="G222">
            <v>198</v>
          </cell>
          <cell r="H222">
            <v>227</v>
          </cell>
        </row>
        <row r="223">
          <cell r="D223" t="str">
            <v>AT - Riigihange</v>
          </cell>
          <cell r="E223">
            <v>3</v>
          </cell>
          <cell r="F223">
            <v>281</v>
          </cell>
          <cell r="G223">
            <v>262</v>
          </cell>
          <cell r="H223">
            <v>300</v>
          </cell>
        </row>
        <row r="224">
          <cell r="D224" t="str">
            <v>AT - Riigihange</v>
          </cell>
          <cell r="E224" t="str">
            <v>4A</v>
          </cell>
          <cell r="F224">
            <v>323</v>
          </cell>
          <cell r="G224">
            <v>301</v>
          </cell>
          <cell r="H224">
            <v>345</v>
          </cell>
        </row>
        <row r="225">
          <cell r="D225" t="str">
            <v>AT - Riigihange</v>
          </cell>
          <cell r="E225" t="str">
            <v>4B</v>
          </cell>
          <cell r="F225">
            <v>323</v>
          </cell>
          <cell r="G225">
            <v>301</v>
          </cell>
          <cell r="H225">
            <v>345</v>
          </cell>
        </row>
        <row r="226">
          <cell r="D226" t="str">
            <v>AT - Riigihange</v>
          </cell>
          <cell r="E226">
            <v>5</v>
          </cell>
          <cell r="F226">
            <v>427</v>
          </cell>
          <cell r="G226">
            <v>398</v>
          </cell>
          <cell r="H226">
            <v>457</v>
          </cell>
        </row>
        <row r="227">
          <cell r="D227" t="str">
            <v>AT - Riigikaitse</v>
          </cell>
          <cell r="E227" t="str">
            <v>1A</v>
          </cell>
          <cell r="F227">
            <v>105</v>
          </cell>
          <cell r="G227">
            <v>98</v>
          </cell>
          <cell r="H227">
            <v>112</v>
          </cell>
        </row>
        <row r="228">
          <cell r="D228" t="str">
            <v>AT - Riigikaitse</v>
          </cell>
          <cell r="E228" t="str">
            <v>1B</v>
          </cell>
          <cell r="F228">
            <v>121</v>
          </cell>
          <cell r="G228">
            <v>113</v>
          </cell>
          <cell r="H228">
            <v>129</v>
          </cell>
        </row>
        <row r="229">
          <cell r="D229" t="str">
            <v>AT - Riigikaitse</v>
          </cell>
          <cell r="E229">
            <v>2</v>
          </cell>
          <cell r="F229">
            <v>139</v>
          </cell>
          <cell r="G229">
            <v>130</v>
          </cell>
          <cell r="H229">
            <v>149</v>
          </cell>
        </row>
        <row r="230">
          <cell r="D230" t="str">
            <v>AT - Riigikaitse</v>
          </cell>
          <cell r="E230" t="str">
            <v>3A</v>
          </cell>
          <cell r="F230">
            <v>184</v>
          </cell>
          <cell r="G230">
            <v>172</v>
          </cell>
          <cell r="H230">
            <v>197</v>
          </cell>
        </row>
        <row r="231">
          <cell r="D231" t="str">
            <v>AT - Riigikaitse</v>
          </cell>
          <cell r="E231" t="str">
            <v>3B</v>
          </cell>
          <cell r="F231">
            <v>212</v>
          </cell>
          <cell r="G231">
            <v>198</v>
          </cell>
          <cell r="H231">
            <v>227</v>
          </cell>
        </row>
        <row r="232">
          <cell r="D232" t="str">
            <v>AT - Riigikaitse</v>
          </cell>
          <cell r="E232">
            <v>4</v>
          </cell>
          <cell r="F232">
            <v>281</v>
          </cell>
          <cell r="G232">
            <v>262</v>
          </cell>
          <cell r="H232">
            <v>300</v>
          </cell>
        </row>
        <row r="233">
          <cell r="D233" t="str">
            <v>AT - Riigikaitse</v>
          </cell>
          <cell r="E233" t="str">
            <v>5A</v>
          </cell>
          <cell r="F233">
            <v>371</v>
          </cell>
          <cell r="G233">
            <v>346</v>
          </cell>
          <cell r="H233">
            <v>397</v>
          </cell>
        </row>
        <row r="234">
          <cell r="D234" t="str">
            <v>AT - Riigikaitse</v>
          </cell>
          <cell r="E234" t="str">
            <v>5B</v>
          </cell>
          <cell r="F234">
            <v>492</v>
          </cell>
          <cell r="G234">
            <v>458</v>
          </cell>
          <cell r="H234">
            <v>526</v>
          </cell>
        </row>
        <row r="235">
          <cell r="D235" t="str">
            <v>AT - Riigikaitse</v>
          </cell>
          <cell r="E235">
            <v>6</v>
          </cell>
          <cell r="F235">
            <v>566</v>
          </cell>
          <cell r="G235">
            <v>527</v>
          </cell>
          <cell r="H235">
            <v>605</v>
          </cell>
        </row>
        <row r="236">
          <cell r="D236" t="str">
            <v>AT - Riigikaitse</v>
          </cell>
          <cell r="E236">
            <v>7</v>
          </cell>
          <cell r="F236">
            <v>651</v>
          </cell>
          <cell r="G236">
            <v>606</v>
          </cell>
          <cell r="H236">
            <v>696</v>
          </cell>
        </row>
        <row r="237">
          <cell r="D237" t="str">
            <v>AT - Riigikaitse</v>
          </cell>
          <cell r="E237">
            <v>8</v>
          </cell>
          <cell r="F237">
            <v>995</v>
          </cell>
          <cell r="G237">
            <v>926</v>
          </cell>
          <cell r="H237">
            <v>1066</v>
          </cell>
        </row>
        <row r="238">
          <cell r="D238" t="str">
            <v>AT - Riigivara haldamine ja sisseost</v>
          </cell>
          <cell r="E238">
            <v>1</v>
          </cell>
          <cell r="F238">
            <v>79</v>
          </cell>
          <cell r="G238">
            <v>74</v>
          </cell>
          <cell r="H238">
            <v>84</v>
          </cell>
        </row>
        <row r="239">
          <cell r="D239" t="str">
            <v>AT - Riigivara haldamine ja sisseost</v>
          </cell>
          <cell r="E239">
            <v>2</v>
          </cell>
          <cell r="F239">
            <v>121</v>
          </cell>
          <cell r="G239">
            <v>113</v>
          </cell>
          <cell r="H239">
            <v>129</v>
          </cell>
        </row>
        <row r="240">
          <cell r="D240" t="str">
            <v>AT - Riigivara haldamine ja sisseost</v>
          </cell>
          <cell r="E240">
            <v>3</v>
          </cell>
          <cell r="F240">
            <v>160</v>
          </cell>
          <cell r="G240">
            <v>150</v>
          </cell>
          <cell r="H240">
            <v>171</v>
          </cell>
        </row>
        <row r="241">
          <cell r="D241" t="str">
            <v>AT - Riigivara haldamine ja sisseost</v>
          </cell>
          <cell r="E241">
            <v>4</v>
          </cell>
          <cell r="F241">
            <v>244</v>
          </cell>
          <cell r="G241">
            <v>228</v>
          </cell>
          <cell r="H241">
            <v>261</v>
          </cell>
        </row>
        <row r="242">
          <cell r="D242" t="str">
            <v>AT - Riigivara haldamine ja sisseost</v>
          </cell>
          <cell r="E242" t="str">
            <v>5A</v>
          </cell>
          <cell r="F242">
            <v>281</v>
          </cell>
          <cell r="G242">
            <v>262</v>
          </cell>
          <cell r="H242">
            <v>300</v>
          </cell>
        </row>
        <row r="243">
          <cell r="D243" t="str">
            <v>AT - Riigivara haldamine ja sisseost</v>
          </cell>
          <cell r="E243" t="str">
            <v>5B</v>
          </cell>
          <cell r="F243">
            <v>281</v>
          </cell>
          <cell r="G243">
            <v>262</v>
          </cell>
          <cell r="H243">
            <v>300</v>
          </cell>
        </row>
        <row r="244">
          <cell r="D244" t="str">
            <v>AT - Riigivara haldamine ja sisseost</v>
          </cell>
          <cell r="E244">
            <v>6</v>
          </cell>
          <cell r="F244">
            <v>492</v>
          </cell>
          <cell r="G244">
            <v>458</v>
          </cell>
          <cell r="H244">
            <v>526</v>
          </cell>
        </row>
        <row r="245">
          <cell r="D245" t="str">
            <v>AT - Sadama kapten</v>
          </cell>
          <cell r="E245">
            <v>1</v>
          </cell>
          <cell r="F245">
            <v>212</v>
          </cell>
          <cell r="G245">
            <v>198</v>
          </cell>
          <cell r="H245">
            <v>227</v>
          </cell>
        </row>
        <row r="246">
          <cell r="D246" t="str">
            <v>AT - Sadama kapten</v>
          </cell>
          <cell r="E246">
            <v>2</v>
          </cell>
          <cell r="F246">
            <v>323</v>
          </cell>
          <cell r="G246">
            <v>301</v>
          </cell>
          <cell r="H246">
            <v>345</v>
          </cell>
        </row>
        <row r="247">
          <cell r="D247" t="str">
            <v>AT - Sekretäritööd</v>
          </cell>
          <cell r="E247">
            <v>1</v>
          </cell>
          <cell r="F247">
            <v>105</v>
          </cell>
          <cell r="G247">
            <v>98</v>
          </cell>
          <cell r="H247">
            <v>112</v>
          </cell>
        </row>
        <row r="248">
          <cell r="D248" t="str">
            <v>AT - Sekretäritööd</v>
          </cell>
          <cell r="E248">
            <v>2</v>
          </cell>
          <cell r="F248">
            <v>139</v>
          </cell>
          <cell r="G248">
            <v>130</v>
          </cell>
          <cell r="H248">
            <v>149</v>
          </cell>
        </row>
        <row r="249">
          <cell r="D249" t="str">
            <v>AT - Sekretäritööd</v>
          </cell>
          <cell r="E249">
            <v>3</v>
          </cell>
          <cell r="F249">
            <v>184</v>
          </cell>
          <cell r="G249">
            <v>172</v>
          </cell>
          <cell r="H249">
            <v>197</v>
          </cell>
        </row>
        <row r="250">
          <cell r="D250" t="str">
            <v>AT - Sekretäritööd</v>
          </cell>
          <cell r="E250">
            <v>4</v>
          </cell>
          <cell r="F250">
            <v>281</v>
          </cell>
          <cell r="G250">
            <v>262</v>
          </cell>
          <cell r="H250">
            <v>300</v>
          </cell>
        </row>
        <row r="251">
          <cell r="D251" t="str">
            <v>AT - Sisekontroll</v>
          </cell>
          <cell r="E251">
            <v>1</v>
          </cell>
          <cell r="F251">
            <v>139</v>
          </cell>
          <cell r="G251">
            <v>130</v>
          </cell>
          <cell r="H251">
            <v>149</v>
          </cell>
        </row>
        <row r="252">
          <cell r="D252" t="str">
            <v>AT - Sisekontroll</v>
          </cell>
          <cell r="E252">
            <v>2</v>
          </cell>
          <cell r="F252">
            <v>184</v>
          </cell>
          <cell r="G252">
            <v>172</v>
          </cell>
          <cell r="H252">
            <v>197</v>
          </cell>
        </row>
        <row r="253">
          <cell r="D253" t="str">
            <v>AT - Sisekontroll</v>
          </cell>
          <cell r="E253">
            <v>3</v>
          </cell>
          <cell r="F253">
            <v>281</v>
          </cell>
          <cell r="G253">
            <v>262</v>
          </cell>
          <cell r="H253">
            <v>300</v>
          </cell>
        </row>
        <row r="254">
          <cell r="D254" t="str">
            <v>AT - Sisekontroll</v>
          </cell>
          <cell r="E254">
            <v>4</v>
          </cell>
          <cell r="F254">
            <v>427</v>
          </cell>
          <cell r="G254">
            <v>398</v>
          </cell>
          <cell r="H254">
            <v>457</v>
          </cell>
        </row>
        <row r="255">
          <cell r="D255" t="str">
            <v>AT - Sotsiaalhoolekanne</v>
          </cell>
          <cell r="E255" t="str">
            <v>1A</v>
          </cell>
          <cell r="F255">
            <v>212</v>
          </cell>
          <cell r="G255">
            <v>198</v>
          </cell>
          <cell r="H255">
            <v>227</v>
          </cell>
        </row>
        <row r="256">
          <cell r="D256" t="str">
            <v>AT - Sotsiaalhoolekanne</v>
          </cell>
          <cell r="E256" t="str">
            <v>1B</v>
          </cell>
          <cell r="F256">
            <v>212</v>
          </cell>
          <cell r="G256">
            <v>198</v>
          </cell>
          <cell r="H256">
            <v>227</v>
          </cell>
        </row>
        <row r="257">
          <cell r="D257" t="str">
            <v>AT - Sotsiaalhoolekanne</v>
          </cell>
          <cell r="E257" t="str">
            <v>2A</v>
          </cell>
          <cell r="F257">
            <v>281</v>
          </cell>
          <cell r="G257">
            <v>262</v>
          </cell>
          <cell r="H257">
            <v>300</v>
          </cell>
        </row>
        <row r="258">
          <cell r="D258" t="str">
            <v>AT - Sotsiaalhoolekanne</v>
          </cell>
          <cell r="E258" t="str">
            <v>2B</v>
          </cell>
          <cell r="F258">
            <v>281</v>
          </cell>
          <cell r="G258">
            <v>262</v>
          </cell>
          <cell r="H258">
            <v>300</v>
          </cell>
        </row>
        <row r="259">
          <cell r="D259" t="str">
            <v>AT - Sotsiaalhoolekanne</v>
          </cell>
          <cell r="E259" t="str">
            <v>3A</v>
          </cell>
          <cell r="F259">
            <v>371</v>
          </cell>
          <cell r="G259">
            <v>346</v>
          </cell>
          <cell r="H259">
            <v>397</v>
          </cell>
        </row>
        <row r="260">
          <cell r="D260" t="str">
            <v>AT - Sotsiaalhoolekanne</v>
          </cell>
          <cell r="E260" t="str">
            <v>3B</v>
          </cell>
          <cell r="F260">
            <v>371</v>
          </cell>
          <cell r="G260">
            <v>346</v>
          </cell>
          <cell r="H260">
            <v>397</v>
          </cell>
        </row>
        <row r="261">
          <cell r="D261" t="str">
            <v>AT - Sotsiaalhoolekanne</v>
          </cell>
          <cell r="E261">
            <v>4</v>
          </cell>
          <cell r="F261">
            <v>427</v>
          </cell>
          <cell r="G261">
            <v>398</v>
          </cell>
          <cell r="H261">
            <v>457</v>
          </cell>
        </row>
        <row r="262">
          <cell r="D262" t="str">
            <v>AT - Sõidukijuhid</v>
          </cell>
          <cell r="E262">
            <v>1</v>
          </cell>
          <cell r="F262">
            <v>91</v>
          </cell>
          <cell r="G262">
            <v>85</v>
          </cell>
          <cell r="H262">
            <v>97</v>
          </cell>
        </row>
        <row r="263">
          <cell r="D263" t="str">
            <v>AT - Sõidukijuhid</v>
          </cell>
          <cell r="E263">
            <v>2</v>
          </cell>
          <cell r="F263">
            <v>121</v>
          </cell>
          <cell r="G263">
            <v>113</v>
          </cell>
          <cell r="H263">
            <v>129</v>
          </cell>
        </row>
        <row r="264">
          <cell r="D264" t="str">
            <v>AT - Sõidukijuhid</v>
          </cell>
          <cell r="E264">
            <v>3</v>
          </cell>
          <cell r="F264">
            <v>139</v>
          </cell>
          <cell r="G264">
            <v>130</v>
          </cell>
          <cell r="H264">
            <v>149</v>
          </cell>
        </row>
        <row r="265">
          <cell r="D265" t="str">
            <v>AT - Sõidukijuhid</v>
          </cell>
          <cell r="E265">
            <v>4</v>
          </cell>
          <cell r="F265">
            <v>160</v>
          </cell>
          <cell r="G265">
            <v>150</v>
          </cell>
          <cell r="H265">
            <v>171</v>
          </cell>
        </row>
        <row r="266">
          <cell r="D266" t="str">
            <v>AT - Toimetamine ja keeleline korrektuur</v>
          </cell>
          <cell r="E266">
            <v>1</v>
          </cell>
          <cell r="F266">
            <v>160</v>
          </cell>
          <cell r="G266">
            <v>150</v>
          </cell>
          <cell r="H266">
            <v>171</v>
          </cell>
        </row>
        <row r="267">
          <cell r="D267" t="str">
            <v>AT - Toimetamine ja keeleline korrektuur</v>
          </cell>
          <cell r="E267">
            <v>2</v>
          </cell>
          <cell r="F267">
            <v>212</v>
          </cell>
          <cell r="G267">
            <v>198</v>
          </cell>
          <cell r="H267">
            <v>227</v>
          </cell>
        </row>
        <row r="268">
          <cell r="D268" t="str">
            <v>AT - Tõlkimine</v>
          </cell>
          <cell r="E268">
            <v>1</v>
          </cell>
          <cell r="F268">
            <v>160</v>
          </cell>
          <cell r="G268">
            <v>150</v>
          </cell>
          <cell r="H268">
            <v>171</v>
          </cell>
        </row>
        <row r="269">
          <cell r="D269" t="str">
            <v>AT - Tõlkimine</v>
          </cell>
          <cell r="E269">
            <v>2</v>
          </cell>
          <cell r="F269">
            <v>212</v>
          </cell>
          <cell r="G269">
            <v>198</v>
          </cell>
          <cell r="H269">
            <v>227</v>
          </cell>
        </row>
        <row r="270">
          <cell r="D270" t="str">
            <v>AT - Tõlkimine</v>
          </cell>
          <cell r="E270">
            <v>3</v>
          </cell>
          <cell r="F270">
            <v>323</v>
          </cell>
          <cell r="G270">
            <v>301</v>
          </cell>
          <cell r="H270">
            <v>345</v>
          </cell>
        </row>
        <row r="271">
          <cell r="D271" t="str">
            <v>AT - Tõlkimine</v>
          </cell>
          <cell r="E271">
            <v>4</v>
          </cell>
          <cell r="F271">
            <v>371</v>
          </cell>
          <cell r="G271">
            <v>346</v>
          </cell>
          <cell r="H271">
            <v>397</v>
          </cell>
        </row>
        <row r="272">
          <cell r="D272" t="str">
            <v>AT - Uuriv järelevalve</v>
          </cell>
          <cell r="E272">
            <v>1</v>
          </cell>
          <cell r="F272">
            <v>160</v>
          </cell>
          <cell r="G272">
            <v>150</v>
          </cell>
          <cell r="H272">
            <v>171</v>
          </cell>
        </row>
        <row r="273">
          <cell r="D273" t="str">
            <v>AT - Uuriv järelevalve</v>
          </cell>
          <cell r="E273">
            <v>2</v>
          </cell>
          <cell r="F273">
            <v>184</v>
          </cell>
          <cell r="G273">
            <v>172</v>
          </cell>
          <cell r="H273">
            <v>197</v>
          </cell>
        </row>
        <row r="274">
          <cell r="D274" t="str">
            <v>AT - Uuriv järelevalve</v>
          </cell>
          <cell r="E274">
            <v>3</v>
          </cell>
          <cell r="F274">
            <v>244</v>
          </cell>
          <cell r="G274">
            <v>228</v>
          </cell>
          <cell r="H274">
            <v>261</v>
          </cell>
        </row>
        <row r="275">
          <cell r="D275" t="str">
            <v>AT - Uuriv järelevalve</v>
          </cell>
          <cell r="E275">
            <v>4</v>
          </cell>
          <cell r="F275">
            <v>323</v>
          </cell>
          <cell r="G275">
            <v>301</v>
          </cell>
          <cell r="H275">
            <v>345</v>
          </cell>
        </row>
        <row r="276">
          <cell r="D276" t="str">
            <v>AT - Uuriv järelevalve</v>
          </cell>
          <cell r="E276">
            <v>5</v>
          </cell>
          <cell r="F276">
            <v>371</v>
          </cell>
          <cell r="G276">
            <v>346</v>
          </cell>
          <cell r="H276">
            <v>397</v>
          </cell>
        </row>
        <row r="277">
          <cell r="D277" t="str">
            <v>AT - Uuriv järelevalve</v>
          </cell>
          <cell r="E277">
            <v>6</v>
          </cell>
          <cell r="F277">
            <v>492</v>
          </cell>
          <cell r="G277">
            <v>458</v>
          </cell>
          <cell r="H277">
            <v>526</v>
          </cell>
        </row>
        <row r="278">
          <cell r="D278" t="str">
            <v>AT - Võrguväljaannetes teabe avaldamine</v>
          </cell>
          <cell r="E278">
            <v>1</v>
          </cell>
          <cell r="F278">
            <v>121</v>
          </cell>
          <cell r="G278">
            <v>113</v>
          </cell>
          <cell r="H278">
            <v>129</v>
          </cell>
        </row>
        <row r="279">
          <cell r="D279" t="str">
            <v>AT - Võrguväljaannetes teabe avaldamine</v>
          </cell>
          <cell r="E279">
            <v>2</v>
          </cell>
          <cell r="F279">
            <v>184</v>
          </cell>
          <cell r="G279">
            <v>172</v>
          </cell>
          <cell r="H279">
            <v>197</v>
          </cell>
        </row>
        <row r="280">
          <cell r="D280" t="str">
            <v>AT - Võrguväljaannetes teabe avaldamine</v>
          </cell>
          <cell r="E280">
            <v>3</v>
          </cell>
          <cell r="F280">
            <v>212</v>
          </cell>
          <cell r="G280">
            <v>198</v>
          </cell>
          <cell r="H280">
            <v>227</v>
          </cell>
        </row>
        <row r="281">
          <cell r="D281" t="str">
            <v>AT - Võrguväljaannetes teabe avaldamine</v>
          </cell>
          <cell r="E281">
            <v>4</v>
          </cell>
          <cell r="F281">
            <v>281</v>
          </cell>
          <cell r="G281">
            <v>262</v>
          </cell>
          <cell r="H281">
            <v>300</v>
          </cell>
        </row>
        <row r="282">
          <cell r="D282" t="str">
            <v>AT - Õigusemõistmine</v>
          </cell>
          <cell r="E282">
            <v>1</v>
          </cell>
          <cell r="F282">
            <v>139</v>
          </cell>
          <cell r="G282">
            <v>130</v>
          </cell>
          <cell r="H282">
            <v>149</v>
          </cell>
        </row>
        <row r="283">
          <cell r="D283" t="str">
            <v>AT - Õigusemõistmine</v>
          </cell>
          <cell r="E283">
            <v>2</v>
          </cell>
          <cell r="F283">
            <v>160</v>
          </cell>
          <cell r="G283">
            <v>150</v>
          </cell>
          <cell r="H283">
            <v>171</v>
          </cell>
        </row>
        <row r="284">
          <cell r="D284" t="str">
            <v>AT - Õigusemõistmine</v>
          </cell>
          <cell r="E284" t="str">
            <v>3A</v>
          </cell>
          <cell r="F284">
            <v>244</v>
          </cell>
          <cell r="G284">
            <v>228</v>
          </cell>
          <cell r="H284">
            <v>261</v>
          </cell>
        </row>
        <row r="285">
          <cell r="D285" t="str">
            <v>AT - Õigusemõistmine</v>
          </cell>
          <cell r="E285" t="str">
            <v>3B</v>
          </cell>
          <cell r="F285">
            <v>281</v>
          </cell>
          <cell r="G285">
            <v>262</v>
          </cell>
          <cell r="H285">
            <v>300</v>
          </cell>
        </row>
        <row r="286">
          <cell r="D286" t="str">
            <v>AT - Õigusemõistmine</v>
          </cell>
          <cell r="E286" t="str">
            <v>3C</v>
          </cell>
          <cell r="F286">
            <v>323</v>
          </cell>
          <cell r="G286">
            <v>301</v>
          </cell>
          <cell r="H286">
            <v>345</v>
          </cell>
        </row>
        <row r="287">
          <cell r="D287" t="str">
            <v>AT - Õigusemõistmine</v>
          </cell>
          <cell r="E287" t="str">
            <v>4A</v>
          </cell>
          <cell r="F287">
            <v>371</v>
          </cell>
          <cell r="G287">
            <v>346</v>
          </cell>
          <cell r="H287">
            <v>397</v>
          </cell>
        </row>
        <row r="288">
          <cell r="D288" t="str">
            <v>AT - Õigusemõistmine</v>
          </cell>
          <cell r="E288" t="str">
            <v>4B</v>
          </cell>
          <cell r="F288">
            <v>427</v>
          </cell>
          <cell r="G288">
            <v>398</v>
          </cell>
          <cell r="H288">
            <v>457</v>
          </cell>
        </row>
        <row r="289">
          <cell r="D289" t="str">
            <v>AT - Õigusemõistmine</v>
          </cell>
          <cell r="E289">
            <v>5</v>
          </cell>
          <cell r="F289">
            <v>566</v>
          </cell>
          <cell r="G289">
            <v>527</v>
          </cell>
          <cell r="H289">
            <v>605</v>
          </cell>
        </row>
        <row r="290">
          <cell r="D290" t="str">
            <v>AT - Õigusloome</v>
          </cell>
          <cell r="E290">
            <v>1</v>
          </cell>
          <cell r="F290">
            <v>184</v>
          </cell>
          <cell r="G290">
            <v>172</v>
          </cell>
          <cell r="H290">
            <v>197</v>
          </cell>
        </row>
        <row r="291">
          <cell r="D291" t="str">
            <v>AT - Õigusloome</v>
          </cell>
          <cell r="E291">
            <v>2</v>
          </cell>
          <cell r="F291">
            <v>244</v>
          </cell>
          <cell r="G291">
            <v>228</v>
          </cell>
          <cell r="H291">
            <v>261</v>
          </cell>
        </row>
        <row r="292">
          <cell r="D292" t="str">
            <v>AT - Õigusloome</v>
          </cell>
          <cell r="E292">
            <v>3</v>
          </cell>
          <cell r="F292">
            <v>323</v>
          </cell>
          <cell r="G292">
            <v>301</v>
          </cell>
          <cell r="H292">
            <v>345</v>
          </cell>
        </row>
        <row r="293">
          <cell r="D293" t="str">
            <v>AT - Õigusloome</v>
          </cell>
          <cell r="E293">
            <v>4</v>
          </cell>
          <cell r="F293">
            <v>492</v>
          </cell>
          <cell r="G293">
            <v>458</v>
          </cell>
          <cell r="H293">
            <v>526</v>
          </cell>
        </row>
        <row r="294">
          <cell r="D294" t="str">
            <v>AT - Õigusteenused</v>
          </cell>
          <cell r="E294">
            <v>1</v>
          </cell>
          <cell r="F294">
            <v>160</v>
          </cell>
          <cell r="G294">
            <v>150</v>
          </cell>
          <cell r="H294">
            <v>171</v>
          </cell>
        </row>
        <row r="295">
          <cell r="D295" t="str">
            <v>AT - Õigusteenused</v>
          </cell>
          <cell r="E295">
            <v>2</v>
          </cell>
          <cell r="F295">
            <v>244</v>
          </cell>
          <cell r="G295">
            <v>228</v>
          </cell>
          <cell r="H295">
            <v>261</v>
          </cell>
        </row>
        <row r="296">
          <cell r="D296" t="str">
            <v>AT - Õigusteenused</v>
          </cell>
          <cell r="E296">
            <v>3</v>
          </cell>
          <cell r="F296">
            <v>323</v>
          </cell>
          <cell r="G296">
            <v>301</v>
          </cell>
          <cell r="H296">
            <v>345</v>
          </cell>
        </row>
        <row r="297">
          <cell r="D297" t="str">
            <v>AT - Õigusteenused</v>
          </cell>
          <cell r="E297">
            <v>4</v>
          </cell>
          <cell r="F297">
            <v>427</v>
          </cell>
          <cell r="G297">
            <v>398</v>
          </cell>
          <cell r="H297">
            <v>457</v>
          </cell>
        </row>
        <row r="298">
          <cell r="D298" t="str">
            <v>AT - Õigusteenused</v>
          </cell>
          <cell r="E298">
            <v>5</v>
          </cell>
          <cell r="F298">
            <v>566</v>
          </cell>
          <cell r="G298">
            <v>527</v>
          </cell>
          <cell r="H298">
            <v>605</v>
          </cell>
        </row>
        <row r="299">
          <cell r="D299" t="str">
            <v>AT - Üldjuhtimine</v>
          </cell>
          <cell r="E299">
            <v>1</v>
          </cell>
          <cell r="F299">
            <v>244</v>
          </cell>
          <cell r="G299">
            <v>228</v>
          </cell>
          <cell r="H299">
            <v>261</v>
          </cell>
        </row>
        <row r="300">
          <cell r="D300" t="str">
            <v>AT - Üldjuhtimine</v>
          </cell>
          <cell r="E300">
            <v>2</v>
          </cell>
          <cell r="F300">
            <v>323</v>
          </cell>
          <cell r="G300">
            <v>301</v>
          </cell>
          <cell r="H300">
            <v>345</v>
          </cell>
        </row>
        <row r="301">
          <cell r="D301" t="str">
            <v>AT - Üldjuhtimine</v>
          </cell>
          <cell r="E301">
            <v>3</v>
          </cell>
          <cell r="F301">
            <v>427</v>
          </cell>
          <cell r="G301">
            <v>398</v>
          </cell>
          <cell r="H301">
            <v>457</v>
          </cell>
        </row>
        <row r="302">
          <cell r="D302" t="str">
            <v>AT - Üldjuhtimine</v>
          </cell>
          <cell r="E302">
            <v>4</v>
          </cell>
          <cell r="F302">
            <v>492</v>
          </cell>
          <cell r="G302">
            <v>458</v>
          </cell>
          <cell r="H302">
            <v>526</v>
          </cell>
        </row>
        <row r="303">
          <cell r="D303" t="str">
            <v>AT - Üldjuhtimine</v>
          </cell>
          <cell r="E303">
            <v>5</v>
          </cell>
          <cell r="F303">
            <v>566</v>
          </cell>
          <cell r="G303">
            <v>527</v>
          </cell>
          <cell r="H303">
            <v>605</v>
          </cell>
        </row>
        <row r="304">
          <cell r="D304" t="str">
            <v>AT - Üldjuhtimine</v>
          </cell>
          <cell r="E304">
            <v>6</v>
          </cell>
          <cell r="F304">
            <v>651</v>
          </cell>
          <cell r="G304">
            <v>606</v>
          </cell>
          <cell r="H304">
            <v>696</v>
          </cell>
        </row>
        <row r="305">
          <cell r="D305" t="str">
            <v>AT - Üldjuhtimine</v>
          </cell>
          <cell r="E305" t="str">
            <v>7A</v>
          </cell>
          <cell r="F305">
            <v>864</v>
          </cell>
          <cell r="G305">
            <v>804</v>
          </cell>
          <cell r="H305">
            <v>925</v>
          </cell>
        </row>
        <row r="306">
          <cell r="D306" t="str">
            <v>AT - Üldjuhtimine</v>
          </cell>
          <cell r="E306" t="str">
            <v>7B</v>
          </cell>
          <cell r="F306">
            <v>995</v>
          </cell>
          <cell r="G306">
            <v>926</v>
          </cell>
          <cell r="H306">
            <v>1066</v>
          </cell>
        </row>
        <row r="307">
          <cell r="D307" t="str">
            <v>AT - Üldtööd</v>
          </cell>
          <cell r="E307">
            <v>1</v>
          </cell>
          <cell r="F307">
            <v>79</v>
          </cell>
          <cell r="G307">
            <v>74</v>
          </cell>
          <cell r="H307">
            <v>84</v>
          </cell>
        </row>
        <row r="308">
          <cell r="D308" t="str">
            <v>AT - Üldtööd</v>
          </cell>
          <cell r="E308">
            <v>2</v>
          </cell>
          <cell r="F308">
            <v>121</v>
          </cell>
          <cell r="G308">
            <v>113</v>
          </cell>
          <cell r="H308">
            <v>129</v>
          </cell>
        </row>
        <row r="309">
          <cell r="D309" t="str">
            <v>AT - Üldtööd</v>
          </cell>
          <cell r="E309">
            <v>3</v>
          </cell>
          <cell r="F309">
            <v>160</v>
          </cell>
          <cell r="G309">
            <v>150</v>
          </cell>
          <cell r="H309">
            <v>171</v>
          </cell>
        </row>
        <row r="310">
          <cell r="D310" t="str">
            <v>AT - Üldtööd</v>
          </cell>
          <cell r="E310">
            <v>4</v>
          </cell>
          <cell r="F310">
            <v>244</v>
          </cell>
          <cell r="G310">
            <v>228</v>
          </cell>
          <cell r="H310">
            <v>261</v>
          </cell>
        </row>
        <row r="311">
          <cell r="D311" t="str">
            <v>AT - Üldtööd</v>
          </cell>
          <cell r="E311">
            <v>5</v>
          </cell>
          <cell r="F311">
            <v>323</v>
          </cell>
          <cell r="G311">
            <v>301</v>
          </cell>
          <cell r="H311">
            <v>345</v>
          </cell>
        </row>
        <row r="312">
          <cell r="D312" t="str">
            <v>AT - Üldtööd</v>
          </cell>
          <cell r="E312">
            <v>6</v>
          </cell>
          <cell r="F312">
            <v>427</v>
          </cell>
          <cell r="G312">
            <v>398</v>
          </cell>
          <cell r="H312">
            <v>457</v>
          </cell>
        </row>
        <row r="313">
          <cell r="D313" t="str">
            <v>AT - Ürituste ja tseremooniate korraldamine</v>
          </cell>
          <cell r="E313">
            <v>1</v>
          </cell>
          <cell r="F313">
            <v>105</v>
          </cell>
          <cell r="G313">
            <v>98</v>
          </cell>
          <cell r="H313">
            <v>112</v>
          </cell>
        </row>
        <row r="314">
          <cell r="D314" t="str">
            <v>AT - Ürituste ja tseremooniate korraldamine</v>
          </cell>
          <cell r="E314">
            <v>2</v>
          </cell>
          <cell r="F314">
            <v>139</v>
          </cell>
          <cell r="G314">
            <v>130</v>
          </cell>
          <cell r="H314">
            <v>149</v>
          </cell>
        </row>
        <row r="315">
          <cell r="D315" t="str">
            <v>AT - Ürituste ja tseremooniate korraldamine</v>
          </cell>
          <cell r="E315">
            <v>3</v>
          </cell>
          <cell r="F315">
            <v>184</v>
          </cell>
          <cell r="G315">
            <v>172</v>
          </cell>
          <cell r="H315">
            <v>197</v>
          </cell>
        </row>
        <row r="316">
          <cell r="D316" t="str">
            <v>AT - Ürituste ja tseremooniate korraldamine</v>
          </cell>
          <cell r="E316">
            <v>4</v>
          </cell>
          <cell r="F316">
            <v>244</v>
          </cell>
          <cell r="G316">
            <v>228</v>
          </cell>
          <cell r="H316">
            <v>261</v>
          </cell>
        </row>
        <row r="317">
          <cell r="D317" t="str">
            <v>AT - Ürituste ja tseremooniate korraldamine</v>
          </cell>
          <cell r="E317">
            <v>5</v>
          </cell>
          <cell r="F317">
            <v>427</v>
          </cell>
          <cell r="G317">
            <v>398</v>
          </cell>
          <cell r="H317">
            <v>457</v>
          </cell>
        </row>
        <row r="318">
          <cell r="D318">
            <v>0</v>
          </cell>
          <cell r="E318">
            <v>0</v>
          </cell>
        </row>
        <row r="319">
          <cell r="D319">
            <v>0</v>
          </cell>
          <cell r="E319">
            <v>0</v>
          </cell>
        </row>
        <row r="320">
          <cell r="D320">
            <v>0</v>
          </cell>
          <cell r="E320">
            <v>0</v>
          </cell>
        </row>
        <row r="321">
          <cell r="D321">
            <v>0</v>
          </cell>
          <cell r="E321">
            <v>0</v>
          </cell>
        </row>
        <row r="322">
          <cell r="D322">
            <v>0</v>
          </cell>
          <cell r="E322">
            <v>0</v>
          </cell>
        </row>
        <row r="323">
          <cell r="D323">
            <v>0</v>
          </cell>
          <cell r="E323">
            <v>0</v>
          </cell>
        </row>
        <row r="324">
          <cell r="D324">
            <v>0</v>
          </cell>
          <cell r="E324">
            <v>0</v>
          </cell>
        </row>
        <row r="325">
          <cell r="D325">
            <v>0</v>
          </cell>
          <cell r="E325">
            <v>0</v>
          </cell>
        </row>
        <row r="326">
          <cell r="D326">
            <v>0</v>
          </cell>
          <cell r="E326">
            <v>0</v>
          </cell>
        </row>
        <row r="327">
          <cell r="D327">
            <v>0</v>
          </cell>
          <cell r="E327">
            <v>0</v>
          </cell>
        </row>
        <row r="328">
          <cell r="D328">
            <v>0</v>
          </cell>
          <cell r="E328">
            <v>0</v>
          </cell>
        </row>
        <row r="329">
          <cell r="D329">
            <v>0</v>
          </cell>
          <cell r="E329">
            <v>0</v>
          </cell>
        </row>
        <row r="330">
          <cell r="D330">
            <v>0</v>
          </cell>
          <cell r="E330">
            <v>0</v>
          </cell>
        </row>
        <row r="331">
          <cell r="D331">
            <v>0</v>
          </cell>
          <cell r="E331">
            <v>0</v>
          </cell>
        </row>
      </sheetData>
      <sheetData sheetId="11">
        <row r="2">
          <cell r="E2" t="str">
            <v>English</v>
          </cell>
        </row>
        <row r="3">
          <cell r="E3" t="str">
            <v>Estonian</v>
          </cell>
        </row>
        <row r="4">
          <cell r="E4" t="str">
            <v>Latvian</v>
          </cell>
        </row>
        <row r="5">
          <cell r="E5" t="str">
            <v>Lithuanian</v>
          </cell>
        </row>
        <row r="9">
          <cell r="H9">
            <v>0</v>
          </cell>
        </row>
        <row r="10">
          <cell r="H10">
            <v>1</v>
          </cell>
        </row>
        <row r="11">
          <cell r="H11" t="str">
            <v>1A</v>
          </cell>
        </row>
        <row r="12">
          <cell r="H12" t="str">
            <v>1B</v>
          </cell>
        </row>
        <row r="13">
          <cell r="H13">
            <v>2</v>
          </cell>
        </row>
        <row r="14">
          <cell r="H14" t="str">
            <v>2A</v>
          </cell>
        </row>
        <row r="15">
          <cell r="H15" t="str">
            <v>2B</v>
          </cell>
        </row>
        <row r="16">
          <cell r="H16" t="str">
            <v>2C</v>
          </cell>
        </row>
        <row r="17">
          <cell r="H17">
            <v>3</v>
          </cell>
        </row>
        <row r="18">
          <cell r="H18" t="str">
            <v>3A</v>
          </cell>
        </row>
        <row r="19">
          <cell r="H19" t="str">
            <v>3B</v>
          </cell>
        </row>
        <row r="20">
          <cell r="H20">
            <v>4</v>
          </cell>
        </row>
        <row r="21">
          <cell r="H21" t="str">
            <v>4A</v>
          </cell>
        </row>
        <row r="22">
          <cell r="H22" t="str">
            <v>4B</v>
          </cell>
        </row>
        <row r="23">
          <cell r="H23" t="str">
            <v>4C</v>
          </cell>
        </row>
        <row r="24">
          <cell r="H24">
            <v>5</v>
          </cell>
        </row>
        <row r="25">
          <cell r="H25" t="str">
            <v>5A</v>
          </cell>
        </row>
        <row r="26">
          <cell r="H26" t="str">
            <v>5B</v>
          </cell>
        </row>
        <row r="27">
          <cell r="H27" t="str">
            <v>5C</v>
          </cell>
        </row>
        <row r="28">
          <cell r="H28">
            <v>6</v>
          </cell>
        </row>
        <row r="29">
          <cell r="H29" t="str">
            <v>6A</v>
          </cell>
        </row>
        <row r="30">
          <cell r="H30" t="str">
            <v>6B</v>
          </cell>
        </row>
        <row r="31">
          <cell r="H31">
            <v>7</v>
          </cell>
        </row>
        <row r="32">
          <cell r="H32" t="str">
            <v>7A</v>
          </cell>
        </row>
        <row r="33">
          <cell r="H33" t="str">
            <v>7B</v>
          </cell>
        </row>
        <row r="34">
          <cell r="H34">
            <v>8</v>
          </cell>
        </row>
        <row r="35">
          <cell r="H35">
            <v>9</v>
          </cell>
        </row>
      </sheetData>
      <sheetData sheetId="12"/>
      <sheetData sheetId="13"/>
      <sheetData sheetId="14" refreshError="1"/>
      <sheetData sheetId="15"/>
      <sheetData sheetId="16"/>
      <sheetData sheetId="17">
        <row r="2">
          <cell r="D2" t="str">
            <v>Actual Job Family</v>
          </cell>
        </row>
      </sheetData>
      <sheetData sheetId="18">
        <row r="2">
          <cell r="E2" t="str">
            <v>English</v>
          </cell>
        </row>
      </sheetData>
      <sheetData sheetId="19"/>
      <sheetData sheetId="20"/>
      <sheetData sheetId="21"/>
      <sheetData sheetId="22"/>
      <sheetData sheetId="23">
        <row r="2">
          <cell r="D2" t="str">
            <v>Actual Job Family</v>
          </cell>
        </row>
      </sheetData>
      <sheetData sheetId="24">
        <row r="2">
          <cell r="E2" t="str">
            <v>English</v>
          </cell>
        </row>
      </sheetData>
      <sheetData sheetId="25"/>
      <sheetData sheetId="26"/>
      <sheetData sheetId="27"/>
      <sheetData sheetId="28"/>
      <sheetData sheetId="29">
        <row r="2">
          <cell r="D2" t="str">
            <v>Actual Job Family</v>
          </cell>
        </row>
      </sheetData>
      <sheetData sheetId="30">
        <row r="2">
          <cell r="E2" t="str">
            <v>English</v>
          </cell>
        </row>
      </sheetData>
      <sheetData sheetId="31"/>
      <sheetData sheetId="32"/>
      <sheetData sheetId="33"/>
      <sheetData sheetId="34"/>
      <sheetData sheetId="35">
        <row r="2">
          <cell r="D2" t="str">
            <v>Actual Job Family</v>
          </cell>
        </row>
      </sheetData>
      <sheetData sheetId="36">
        <row r="2">
          <cell r="E2" t="str">
            <v>English</v>
          </cell>
        </row>
      </sheetData>
      <sheetData sheetId="37"/>
      <sheetData sheetId="38"/>
      <sheetData sheetId="39"/>
      <sheetData sheetId="40"/>
      <sheetData sheetId="41">
        <row r="2">
          <cell r="D2" t="str">
            <v>Actual Job Family</v>
          </cell>
        </row>
      </sheetData>
      <sheetData sheetId="42">
        <row r="2">
          <cell r="E2" t="str">
            <v>English</v>
          </cell>
        </row>
      </sheetData>
      <sheetData sheetId="43"/>
      <sheetData sheetId="44"/>
      <sheetData sheetId="45"/>
      <sheetData sheetId="46"/>
      <sheetData sheetId="47">
        <row r="2">
          <cell r="D2" t="str">
            <v>Actual Job Family</v>
          </cell>
        </row>
      </sheetData>
      <sheetData sheetId="48">
        <row r="2">
          <cell r="E2" t="str">
            <v>English</v>
          </cell>
        </row>
      </sheetData>
      <sheetData sheetId="49"/>
      <sheetData sheetId="50"/>
      <sheetData sheetId="51"/>
      <sheetData sheetId="52"/>
      <sheetData sheetId="53">
        <row r="2">
          <cell r="D2" t="str">
            <v>Actual Job Family</v>
          </cell>
        </row>
      </sheetData>
      <sheetData sheetId="54">
        <row r="2">
          <cell r="E2" t="str">
            <v>English</v>
          </cell>
        </row>
      </sheetData>
      <sheetData sheetId="55"/>
      <sheetData sheetId="56"/>
      <sheetData sheetId="57"/>
      <sheetData sheetId="58"/>
      <sheetData sheetId="59">
        <row r="2">
          <cell r="D2" t="str">
            <v>Actual Job Family</v>
          </cell>
        </row>
      </sheetData>
      <sheetData sheetId="60">
        <row r="2">
          <cell r="E2" t="str">
            <v>English</v>
          </cell>
        </row>
      </sheetData>
      <sheetData sheetId="61"/>
      <sheetData sheetId="62"/>
      <sheetData sheetId="63"/>
      <sheetData sheetId="64"/>
      <sheetData sheetId="65">
        <row r="2">
          <cell r="D2" t="str">
            <v>Actual Job Family</v>
          </cell>
        </row>
      </sheetData>
      <sheetData sheetId="66">
        <row r="2">
          <cell r="E2" t="str">
            <v>English</v>
          </cell>
        </row>
      </sheetData>
      <sheetData sheetId="67"/>
      <sheetData sheetId="68"/>
      <sheetData sheetId="69"/>
      <sheetData sheetId="70"/>
      <sheetData sheetId="71">
        <row r="2">
          <cell r="D2" t="str">
            <v>Actual Job Family</v>
          </cell>
        </row>
      </sheetData>
      <sheetData sheetId="72">
        <row r="2">
          <cell r="E2" t="str">
            <v>English</v>
          </cell>
        </row>
      </sheetData>
      <sheetData sheetId="73"/>
      <sheetData sheetId="74"/>
      <sheetData sheetId="75"/>
      <sheetData sheetId="76"/>
      <sheetData sheetId="77">
        <row r="2">
          <cell r="D2" t="str">
            <v>Actual Job Family</v>
          </cell>
        </row>
      </sheetData>
      <sheetData sheetId="78">
        <row r="2">
          <cell r="E2" t="str">
            <v>English</v>
          </cell>
        </row>
      </sheetData>
      <sheetData sheetId="79"/>
      <sheetData sheetId="80"/>
      <sheetData sheetId="81"/>
      <sheetData sheetId="82"/>
      <sheetData sheetId="83">
        <row r="2">
          <cell r="D2" t="str">
            <v>Actual Job Family</v>
          </cell>
        </row>
      </sheetData>
      <sheetData sheetId="84">
        <row r="2">
          <cell r="E2" t="str">
            <v>English</v>
          </cell>
        </row>
      </sheetData>
      <sheetData sheetId="85"/>
      <sheetData sheetId="86"/>
      <sheetData sheetId="87"/>
      <sheetData sheetId="88"/>
      <sheetData sheetId="89">
        <row r="2">
          <cell r="D2" t="str">
            <v>Actual Job Family</v>
          </cell>
        </row>
      </sheetData>
      <sheetData sheetId="90">
        <row r="2">
          <cell r="E2" t="str">
            <v>English</v>
          </cell>
        </row>
      </sheetData>
      <sheetData sheetId="91"/>
      <sheetData sheetId="92"/>
      <sheetData sheetId="93"/>
      <sheetData sheetId="94"/>
      <sheetData sheetId="95">
        <row r="2">
          <cell r="D2" t="str">
            <v>Actual Job Family</v>
          </cell>
        </row>
      </sheetData>
      <sheetData sheetId="96">
        <row r="2">
          <cell r="E2" t="str">
            <v>English</v>
          </cell>
        </row>
      </sheetData>
      <sheetData sheetId="97"/>
      <sheetData sheetId="98"/>
      <sheetData sheetId="99"/>
      <sheetData sheetId="100"/>
      <sheetData sheetId="101">
        <row r="2">
          <cell r="D2" t="str">
            <v>Actual Job Family</v>
          </cell>
        </row>
      </sheetData>
      <sheetData sheetId="102">
        <row r="2">
          <cell r="E2" t="str">
            <v>English</v>
          </cell>
        </row>
      </sheetData>
      <sheetData sheetId="103"/>
      <sheetData sheetId="104"/>
      <sheetData sheetId="105"/>
      <sheetData sheetId="106"/>
      <sheetData sheetId="107">
        <row r="2">
          <cell r="D2" t="str">
            <v>Actual Job Family</v>
          </cell>
        </row>
      </sheetData>
      <sheetData sheetId="108">
        <row r="2">
          <cell r="E2" t="str">
            <v>English</v>
          </cell>
        </row>
      </sheetData>
      <sheetData sheetId="109"/>
      <sheetData sheetId="110"/>
      <sheetData sheetId="111"/>
      <sheetData sheetId="112"/>
      <sheetData sheetId="113">
        <row r="2">
          <cell r="D2" t="str">
            <v>Actual Job Family</v>
          </cell>
        </row>
      </sheetData>
      <sheetData sheetId="114">
        <row r="2">
          <cell r="E2" t="str">
            <v>English</v>
          </cell>
        </row>
      </sheetData>
      <sheetData sheetId="115"/>
      <sheetData sheetId="116"/>
      <sheetData sheetId="117"/>
      <sheetData sheetId="118"/>
      <sheetData sheetId="119">
        <row r="2">
          <cell r="D2" t="str">
            <v>Actual Job Family</v>
          </cell>
        </row>
      </sheetData>
      <sheetData sheetId="120">
        <row r="2">
          <cell r="E2" t="str">
            <v>English</v>
          </cell>
        </row>
      </sheetData>
      <sheetData sheetId="121"/>
      <sheetData sheetId="12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730CD-C79E-4919-9D60-03BAC90CF1A6}">
  <sheetPr codeName="Sheet1"/>
  <dimension ref="A1:L40"/>
  <sheetViews>
    <sheetView tabSelected="1" workbookViewId="0">
      <selection activeCell="I5" sqref="I5"/>
    </sheetView>
  </sheetViews>
  <sheetFormatPr defaultColWidth="11.42578125" defaultRowHeight="12.75" x14ac:dyDescent="0.2"/>
  <cols>
    <col min="1" max="1" width="49.140625" style="246" customWidth="1"/>
    <col min="2" max="6" width="11.7109375" style="246" customWidth="1"/>
    <col min="7" max="7" width="3.85546875" style="246" customWidth="1"/>
    <col min="8" max="12" width="11.42578125" style="246"/>
    <col min="13" max="13" width="3.85546875" style="246" customWidth="1"/>
    <col min="14" max="16384" width="11.42578125" style="246"/>
  </cols>
  <sheetData>
    <row r="1" spans="1:12" ht="25.5" x14ac:dyDescent="0.2">
      <c r="A1" s="245" t="s">
        <v>361</v>
      </c>
      <c r="F1" s="247" t="s">
        <v>335</v>
      </c>
    </row>
    <row r="2" spans="1:12" ht="7.5" customHeight="1" x14ac:dyDescent="0.2">
      <c r="A2" s="248"/>
    </row>
    <row r="3" spans="1:12" x14ac:dyDescent="0.2">
      <c r="A3" s="248"/>
      <c r="F3" s="249" t="s">
        <v>336</v>
      </c>
    </row>
    <row r="4" spans="1:12" s="229" customFormat="1" x14ac:dyDescent="0.2">
      <c r="A4" s="250" t="s">
        <v>337</v>
      </c>
      <c r="B4" s="409"/>
      <c r="C4" s="409"/>
      <c r="D4" s="409"/>
      <c r="E4" s="409"/>
      <c r="F4" s="409"/>
    </row>
    <row r="5" spans="1:12" s="229" customFormat="1" x14ac:dyDescent="0.2">
      <c r="A5" s="250"/>
      <c r="B5" s="251"/>
      <c r="C5" s="251"/>
      <c r="D5" s="251"/>
      <c r="E5" s="251"/>
      <c r="F5" s="251"/>
    </row>
    <row r="6" spans="1:12" s="229" customFormat="1" ht="12.75" customHeight="1" x14ac:dyDescent="0.2">
      <c r="A6" s="252"/>
      <c r="B6" s="410" t="s">
        <v>338</v>
      </c>
      <c r="C6" s="410"/>
      <c r="D6" s="410"/>
      <c r="E6" s="410"/>
      <c r="F6" s="410"/>
      <c r="H6" s="411" t="s">
        <v>339</v>
      </c>
      <c r="I6" s="411"/>
      <c r="J6" s="411"/>
      <c r="K6" s="411"/>
      <c r="L6" s="411"/>
    </row>
    <row r="7" spans="1:12" s="229" customFormat="1" ht="39" customHeight="1" x14ac:dyDescent="0.2">
      <c r="A7" s="253" t="s">
        <v>340</v>
      </c>
      <c r="B7" s="254" t="s">
        <v>340</v>
      </c>
      <c r="C7" s="254" t="s">
        <v>341</v>
      </c>
      <c r="D7" s="254" t="s">
        <v>342</v>
      </c>
      <c r="E7" s="254" t="s">
        <v>343</v>
      </c>
      <c r="F7" s="254" t="s">
        <v>344</v>
      </c>
      <c r="H7" s="255" t="s">
        <v>340</v>
      </c>
      <c r="I7" s="255" t="s">
        <v>341</v>
      </c>
      <c r="J7" s="255" t="s">
        <v>342</v>
      </c>
      <c r="K7" s="255" t="s">
        <v>343</v>
      </c>
      <c r="L7" s="255" t="s">
        <v>344</v>
      </c>
    </row>
    <row r="8" spans="1:12" s="229" customFormat="1" ht="12.75" customHeight="1" x14ac:dyDescent="0.2">
      <c r="A8" s="256" t="s">
        <v>345</v>
      </c>
      <c r="B8" s="257">
        <f>SUM(C8:F8)</f>
        <v>0</v>
      </c>
      <c r="C8" s="257"/>
      <c r="D8" s="257"/>
      <c r="E8" s="257"/>
      <c r="F8" s="257"/>
      <c r="H8" s="265">
        <f>SUM(I8:L8)</f>
        <v>0</v>
      </c>
      <c r="I8" s="265"/>
      <c r="J8" s="265"/>
      <c r="K8" s="265"/>
      <c r="L8" s="265"/>
    </row>
    <row r="9" spans="1:12" s="229" customFormat="1" ht="12.75" customHeight="1" x14ac:dyDescent="0.2">
      <c r="A9" s="256"/>
      <c r="B9" s="257">
        <f t="shared" ref="B9:B26" si="0">SUM(C9:F9)</f>
        <v>0</v>
      </c>
      <c r="C9" s="257"/>
      <c r="D9" s="257"/>
      <c r="E9" s="257"/>
      <c r="F9" s="257"/>
      <c r="H9" s="265">
        <f t="shared" ref="H9:H21" si="1">SUM(I9:L9)</f>
        <v>0</v>
      </c>
      <c r="I9" s="265"/>
      <c r="J9" s="265"/>
      <c r="K9" s="265"/>
      <c r="L9" s="265"/>
    </row>
    <row r="10" spans="1:12" s="229" customFormat="1" ht="12.75" customHeight="1" x14ac:dyDescent="0.2">
      <c r="A10" s="256" t="s">
        <v>346</v>
      </c>
      <c r="B10" s="257">
        <f t="shared" si="0"/>
        <v>0</v>
      </c>
      <c r="C10" s="257"/>
      <c r="D10" s="257"/>
      <c r="E10" s="257"/>
      <c r="F10" s="257"/>
      <c r="H10" s="257">
        <f t="shared" si="1"/>
        <v>0</v>
      </c>
      <c r="I10" s="257"/>
      <c r="J10" s="257"/>
      <c r="K10" s="257"/>
      <c r="L10" s="257"/>
    </row>
    <row r="11" spans="1:12" s="229" customFormat="1" ht="12.75" customHeight="1" x14ac:dyDescent="0.2">
      <c r="A11" s="256"/>
      <c r="B11" s="257">
        <f t="shared" si="0"/>
        <v>0</v>
      </c>
      <c r="C11" s="257"/>
      <c r="D11" s="257"/>
      <c r="E11" s="257"/>
      <c r="F11" s="257"/>
      <c r="H11" s="266">
        <f t="shared" si="1"/>
        <v>0</v>
      </c>
      <c r="I11" s="266"/>
      <c r="J11" s="266"/>
      <c r="K11" s="266"/>
      <c r="L11" s="266"/>
    </row>
    <row r="12" spans="1:12" s="229" customFormat="1" ht="12.75" customHeight="1" x14ac:dyDescent="0.2">
      <c r="A12" s="256" t="s">
        <v>4</v>
      </c>
      <c r="B12" s="257">
        <f t="shared" si="0"/>
        <v>0</v>
      </c>
      <c r="C12" s="257">
        <f>SUM(C13:C17)</f>
        <v>0</v>
      </c>
      <c r="D12" s="257">
        <f>SUM(D13:D17)</f>
        <v>0</v>
      </c>
      <c r="E12" s="257">
        <f>SUM(E13:E17)</f>
        <v>0</v>
      </c>
      <c r="F12" s="257">
        <f>SUM(F13:F17)</f>
        <v>0</v>
      </c>
      <c r="H12" s="257">
        <f t="shared" si="1"/>
        <v>0</v>
      </c>
      <c r="I12" s="257">
        <f>SUM(I13:I17)</f>
        <v>0</v>
      </c>
      <c r="J12" s="257">
        <f>SUM(J13:J17)</f>
        <v>0</v>
      </c>
      <c r="K12" s="257">
        <f>SUM(K13:K17)</f>
        <v>0</v>
      </c>
      <c r="L12" s="257">
        <f>SUM(L13:L17)</f>
        <v>0</v>
      </c>
    </row>
    <row r="13" spans="1:12" s="229" customFormat="1" ht="12.75" customHeight="1" x14ac:dyDescent="0.2">
      <c r="A13" s="258" t="s">
        <v>347</v>
      </c>
      <c r="B13" s="257">
        <f t="shared" si="0"/>
        <v>0</v>
      </c>
      <c r="C13" s="257"/>
      <c r="D13" s="257"/>
      <c r="E13" s="257"/>
      <c r="F13" s="257"/>
      <c r="H13" s="257">
        <f t="shared" si="1"/>
        <v>0</v>
      </c>
      <c r="I13" s="257"/>
      <c r="J13" s="257"/>
      <c r="K13" s="257"/>
      <c r="L13" s="257"/>
    </row>
    <row r="14" spans="1:12" s="229" customFormat="1" ht="12.75" customHeight="1" x14ac:dyDescent="0.2">
      <c r="A14" s="259" t="s">
        <v>348</v>
      </c>
      <c r="B14" s="257">
        <f t="shared" si="0"/>
        <v>0</v>
      </c>
      <c r="C14" s="257"/>
      <c r="D14" s="257"/>
      <c r="E14" s="257"/>
      <c r="F14" s="257"/>
      <c r="H14" s="257">
        <f t="shared" si="1"/>
        <v>0</v>
      </c>
      <c r="I14" s="257"/>
      <c r="J14" s="257"/>
      <c r="K14" s="257"/>
      <c r="L14" s="257"/>
    </row>
    <row r="15" spans="1:12" s="229" customFormat="1" ht="12.75" customHeight="1" x14ac:dyDescent="0.2">
      <c r="A15" s="259" t="s">
        <v>349</v>
      </c>
      <c r="B15" s="257">
        <f t="shared" si="0"/>
        <v>0</v>
      </c>
      <c r="C15" s="257"/>
      <c r="D15" s="257"/>
      <c r="E15" s="257"/>
      <c r="F15" s="257"/>
      <c r="H15" s="257">
        <f t="shared" si="1"/>
        <v>0</v>
      </c>
      <c r="I15" s="257"/>
      <c r="J15" s="257"/>
      <c r="K15" s="257"/>
      <c r="L15" s="257"/>
    </row>
    <row r="16" spans="1:12" s="229" customFormat="1" ht="12.75" customHeight="1" x14ac:dyDescent="0.2">
      <c r="A16" s="260" t="s">
        <v>350</v>
      </c>
      <c r="B16" s="257">
        <f t="shared" si="0"/>
        <v>0</v>
      </c>
      <c r="C16" s="257"/>
      <c r="D16" s="257"/>
      <c r="E16" s="257"/>
      <c r="F16" s="257"/>
      <c r="H16" s="257">
        <f t="shared" si="1"/>
        <v>0</v>
      </c>
      <c r="I16" s="257"/>
      <c r="J16" s="257"/>
      <c r="K16" s="257"/>
      <c r="L16" s="257"/>
    </row>
    <row r="17" spans="1:12" s="229" customFormat="1" ht="12.75" customHeight="1" x14ac:dyDescent="0.2">
      <c r="A17" s="260" t="s">
        <v>351</v>
      </c>
      <c r="B17" s="257">
        <f t="shared" si="0"/>
        <v>0</v>
      </c>
      <c r="C17" s="257"/>
      <c r="D17" s="257"/>
      <c r="E17" s="257"/>
      <c r="F17" s="257"/>
      <c r="H17" s="257">
        <f t="shared" si="1"/>
        <v>0</v>
      </c>
      <c r="I17" s="257"/>
      <c r="J17" s="257"/>
      <c r="K17" s="257"/>
      <c r="L17" s="257"/>
    </row>
    <row r="18" spans="1:12" s="229" customFormat="1" ht="12.75" customHeight="1" x14ac:dyDescent="0.2">
      <c r="A18" s="260"/>
      <c r="B18" s="257">
        <f t="shared" si="0"/>
        <v>0</v>
      </c>
      <c r="C18" s="257"/>
      <c r="D18" s="257"/>
      <c r="E18" s="257"/>
      <c r="F18" s="257"/>
      <c r="H18" s="265">
        <f t="shared" si="1"/>
        <v>0</v>
      </c>
      <c r="I18" s="265"/>
      <c r="J18" s="265"/>
      <c r="K18" s="265"/>
      <c r="L18" s="265"/>
    </row>
    <row r="19" spans="1:12" s="229" customFormat="1" ht="12.75" customHeight="1" x14ac:dyDescent="0.2">
      <c r="A19" s="256" t="s">
        <v>79</v>
      </c>
      <c r="B19" s="257">
        <f t="shared" si="0"/>
        <v>0</v>
      </c>
      <c r="C19" s="257"/>
      <c r="D19" s="257"/>
      <c r="E19" s="257"/>
      <c r="F19" s="257"/>
      <c r="H19" s="257">
        <f t="shared" si="1"/>
        <v>0</v>
      </c>
      <c r="I19" s="257"/>
      <c r="J19" s="257"/>
      <c r="K19" s="257"/>
      <c r="L19" s="257"/>
    </row>
    <row r="20" spans="1:12" s="229" customFormat="1" ht="12.75" customHeight="1" x14ac:dyDescent="0.2">
      <c r="A20" s="261" t="s">
        <v>352</v>
      </c>
      <c r="B20" s="257">
        <f t="shared" si="0"/>
        <v>0</v>
      </c>
      <c r="C20" s="257"/>
      <c r="D20" s="257"/>
      <c r="E20" s="257"/>
      <c r="F20" s="257"/>
      <c r="H20" s="257">
        <f t="shared" si="1"/>
        <v>0</v>
      </c>
      <c r="I20" s="257"/>
      <c r="J20" s="257"/>
      <c r="K20" s="257"/>
      <c r="L20" s="257"/>
    </row>
    <row r="21" spans="1:12" s="229" customFormat="1" ht="25.5" x14ac:dyDescent="0.2">
      <c r="A21" s="259" t="s">
        <v>353</v>
      </c>
      <c r="B21" s="257">
        <f t="shared" si="0"/>
        <v>0</v>
      </c>
      <c r="C21" s="257"/>
      <c r="D21" s="257"/>
      <c r="E21" s="257"/>
      <c r="F21" s="257"/>
      <c r="H21" s="257">
        <f t="shared" si="1"/>
        <v>0</v>
      </c>
      <c r="I21" s="257"/>
      <c r="J21" s="257"/>
      <c r="K21" s="257"/>
      <c r="L21" s="257"/>
    </row>
    <row r="22" spans="1:12" s="229" customFormat="1" ht="12.75" customHeight="1" x14ac:dyDescent="0.2">
      <c r="A22" s="256"/>
      <c r="B22" s="257">
        <f t="shared" si="0"/>
        <v>0</v>
      </c>
      <c r="C22" s="257"/>
      <c r="D22" s="257"/>
      <c r="E22" s="257"/>
      <c r="F22" s="257"/>
    </row>
    <row r="23" spans="1:12" s="229" customFormat="1" ht="12.75" customHeight="1" x14ac:dyDescent="0.2">
      <c r="A23" s="256" t="s">
        <v>354</v>
      </c>
      <c r="B23" s="257">
        <f t="shared" si="0"/>
        <v>0</v>
      </c>
      <c r="C23" s="257"/>
      <c r="D23" s="257"/>
      <c r="E23" s="257"/>
      <c r="F23" s="257"/>
    </row>
    <row r="24" spans="1:12" s="229" customFormat="1" ht="24.75" customHeight="1" x14ac:dyDescent="0.2">
      <c r="A24" s="259" t="s">
        <v>355</v>
      </c>
      <c r="B24" s="257">
        <f t="shared" si="0"/>
        <v>0</v>
      </c>
      <c r="C24" s="257"/>
      <c r="D24" s="257"/>
      <c r="E24" s="257"/>
      <c r="F24" s="257"/>
    </row>
    <row r="25" spans="1:12" s="229" customFormat="1" ht="12.75" customHeight="1" x14ac:dyDescent="0.2">
      <c r="A25" s="256"/>
      <c r="B25" s="257">
        <f t="shared" si="0"/>
        <v>0</v>
      </c>
      <c r="C25" s="257"/>
      <c r="D25" s="257"/>
      <c r="E25" s="257"/>
      <c r="F25" s="257"/>
    </row>
    <row r="26" spans="1:12" s="229" customFormat="1" ht="12.75" customHeight="1" x14ac:dyDescent="0.2">
      <c r="A26" s="256" t="s">
        <v>356</v>
      </c>
      <c r="B26" s="257">
        <f t="shared" si="0"/>
        <v>0</v>
      </c>
      <c r="C26" s="257"/>
      <c r="D26" s="257"/>
      <c r="E26" s="257"/>
      <c r="F26" s="257"/>
    </row>
    <row r="27" spans="1:12" s="229" customFormat="1" ht="12.75" customHeight="1" x14ac:dyDescent="0.2">
      <c r="A27" s="262"/>
      <c r="B27" s="263"/>
    </row>
    <row r="28" spans="1:12" s="229" customFormat="1" ht="12.75" customHeight="1" x14ac:dyDescent="0.2">
      <c r="A28" s="262"/>
      <c r="B28" s="263"/>
    </row>
    <row r="29" spans="1:12" s="229" customFormat="1" ht="12.75" customHeight="1" x14ac:dyDescent="0.2">
      <c r="A29" s="262"/>
      <c r="B29" s="263"/>
      <c r="C29" s="263"/>
    </row>
    <row r="30" spans="1:12" s="229" customFormat="1" ht="12.75" customHeight="1" x14ac:dyDescent="0.2">
      <c r="A30" s="264" t="s">
        <v>357</v>
      </c>
    </row>
    <row r="31" spans="1:12" ht="14.25" customHeight="1" x14ac:dyDescent="0.2">
      <c r="A31" s="246" t="s">
        <v>358</v>
      </c>
    </row>
    <row r="32" spans="1:12" ht="15" customHeight="1" x14ac:dyDescent="0.2">
      <c r="A32" s="228" t="s">
        <v>359</v>
      </c>
    </row>
    <row r="33" spans="1:3" ht="15" customHeight="1" x14ac:dyDescent="0.2">
      <c r="A33" s="228"/>
    </row>
    <row r="34" spans="1:3" ht="15" customHeight="1" x14ac:dyDescent="0.2">
      <c r="A34" s="228" t="s">
        <v>360</v>
      </c>
    </row>
    <row r="35" spans="1:3" x14ac:dyDescent="0.2">
      <c r="A35" s="227"/>
      <c r="B35" s="262"/>
      <c r="C35" s="262"/>
    </row>
    <row r="36" spans="1:3" x14ac:dyDescent="0.2">
      <c r="A36" s="227"/>
      <c r="B36" s="262"/>
      <c r="C36" s="262"/>
    </row>
    <row r="38" spans="1:3" s="262" customFormat="1" x14ac:dyDescent="0.2">
      <c r="A38" s="246"/>
    </row>
    <row r="39" spans="1:3" s="262" customFormat="1" x14ac:dyDescent="0.2">
      <c r="A39" s="229"/>
    </row>
    <row r="40" spans="1:3" x14ac:dyDescent="0.2">
      <c r="A40" s="229"/>
    </row>
  </sheetData>
  <mergeCells count="3">
    <mergeCell ref="B4:F4"/>
    <mergeCell ref="B6:F6"/>
    <mergeCell ref="H6:L6"/>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34F7B-6EDF-4978-B83F-E4BF992BBAB8}">
  <sheetPr codeName="Sheet13">
    <tabColor rgb="FF92D050"/>
  </sheetPr>
  <dimension ref="A1:Q6"/>
  <sheetViews>
    <sheetView workbookViewId="0">
      <selection activeCell="M30" sqref="M30"/>
    </sheetView>
  </sheetViews>
  <sheetFormatPr defaultColWidth="9.42578125" defaultRowHeight="12.75" outlineLevelRow="1" outlineLevelCol="1" x14ac:dyDescent="0.2"/>
  <cols>
    <col min="1" max="1" width="6.5703125" style="364" customWidth="1"/>
    <col min="2" max="2" width="26.5703125" style="335" customWidth="1"/>
    <col min="3" max="3" width="22" style="335" hidden="1" customWidth="1" outlineLevel="1"/>
    <col min="4" max="4" width="45.7109375" style="340" hidden="1" customWidth="1" outlineLevel="1"/>
    <col min="5" max="5" width="30.140625" style="335" hidden="1" customWidth="1" outlineLevel="1"/>
    <col min="6" max="7" width="11.42578125" style="336" hidden="1" customWidth="1" outlineLevel="1"/>
    <col min="8" max="8" width="21.28515625" style="335" customWidth="1" collapsed="1"/>
    <col min="9" max="10" width="21.28515625" style="335" customWidth="1"/>
    <col min="11" max="11" width="17.5703125" style="342" customWidth="1"/>
    <col min="12" max="12" width="39.7109375" style="335" hidden="1" customWidth="1" outlineLevel="1"/>
    <col min="13" max="13" width="11.28515625" style="335" customWidth="1" collapsed="1"/>
    <col min="14" max="14" width="10.42578125" style="335" bestFit="1" customWidth="1"/>
    <col min="15" max="16384" width="9.42578125" style="335"/>
  </cols>
  <sheetData>
    <row r="1" spans="1:17" x14ac:dyDescent="0.2">
      <c r="A1" s="333" t="s">
        <v>473</v>
      </c>
      <c r="B1" s="334"/>
      <c r="C1" s="334"/>
      <c r="D1" s="335"/>
      <c r="H1" s="337"/>
      <c r="I1" s="337"/>
      <c r="J1" s="337"/>
      <c r="K1" s="338"/>
      <c r="L1" s="337"/>
    </row>
    <row r="2" spans="1:17" x14ac:dyDescent="0.2">
      <c r="A2" s="339"/>
      <c r="B2" s="334"/>
      <c r="C2" s="334"/>
      <c r="F2" s="430" t="s">
        <v>474</v>
      </c>
      <c r="G2" s="431"/>
      <c r="H2" s="341"/>
      <c r="I2" s="341"/>
      <c r="J2" s="341"/>
      <c r="L2" s="337"/>
    </row>
    <row r="3" spans="1:17" ht="25.5" x14ac:dyDescent="0.2">
      <c r="A3" s="343" t="s">
        <v>434</v>
      </c>
      <c r="B3" s="344" t="s">
        <v>415</v>
      </c>
      <c r="C3" s="344" t="s">
        <v>435</v>
      </c>
      <c r="D3" s="345" t="s">
        <v>306</v>
      </c>
      <c r="E3" s="345" t="s">
        <v>436</v>
      </c>
      <c r="F3" s="365" t="s">
        <v>475</v>
      </c>
      <c r="G3" s="365" t="s">
        <v>476</v>
      </c>
      <c r="H3" s="366" t="s">
        <v>477</v>
      </c>
      <c r="I3" s="366" t="s">
        <v>478</v>
      </c>
      <c r="J3" s="366" t="s">
        <v>479</v>
      </c>
      <c r="K3" s="346" t="s">
        <v>46</v>
      </c>
      <c r="L3" s="345" t="s">
        <v>384</v>
      </c>
    </row>
    <row r="4" spans="1:17" x14ac:dyDescent="0.2">
      <c r="A4" s="352"/>
      <c r="B4" s="353" t="s">
        <v>480</v>
      </c>
      <c r="C4" s="354"/>
      <c r="D4" s="355"/>
      <c r="E4" s="355"/>
      <c r="F4" s="355"/>
      <c r="G4" s="355" t="e">
        <f>SUM(#REF!)</f>
        <v>#REF!</v>
      </c>
      <c r="H4" s="347">
        <f>SUM(H5)</f>
        <v>-151880</v>
      </c>
      <c r="I4" s="347"/>
      <c r="J4" s="347">
        <f t="shared" ref="J4" si="0">SUM(J5)</f>
        <v>-151880</v>
      </c>
      <c r="K4" s="347"/>
      <c r="L4" s="360"/>
    </row>
    <row r="5" spans="1:17" s="372" customFormat="1" ht="30" hidden="1" outlineLevel="1" x14ac:dyDescent="0.25">
      <c r="A5" s="367">
        <v>1</v>
      </c>
      <c r="B5" s="363" t="s">
        <v>152</v>
      </c>
      <c r="C5" s="363" t="s">
        <v>466</v>
      </c>
      <c r="D5" s="363" t="s">
        <v>116</v>
      </c>
      <c r="E5" s="363" t="s">
        <v>481</v>
      </c>
      <c r="F5" s="368">
        <v>45292</v>
      </c>
      <c r="G5" s="363"/>
      <c r="H5" s="369">
        <v>-151880</v>
      </c>
      <c r="I5" s="369"/>
      <c r="J5" s="350">
        <f t="shared" ref="J5" si="1">H5+I5</f>
        <v>-151880</v>
      </c>
      <c r="K5" s="369"/>
      <c r="L5" s="370" t="s">
        <v>482</v>
      </c>
      <c r="M5" s="371"/>
      <c r="N5" s="371"/>
      <c r="O5" s="371"/>
      <c r="P5" s="371"/>
      <c r="Q5" s="371"/>
    </row>
    <row r="6" spans="1:17" collapsed="1" x14ac:dyDescent="0.2"/>
  </sheetData>
  <mergeCells count="1">
    <mergeCell ref="F2:G2"/>
  </mergeCell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AC521-2114-4D9A-806A-D3540C57AD03}">
  <sheetPr>
    <tabColor rgb="FF92D050"/>
  </sheetPr>
  <dimension ref="A1:J133"/>
  <sheetViews>
    <sheetView showZeros="0" topLeftCell="A3" zoomScaleNormal="100" workbookViewId="0">
      <pane xSplit="1" ySplit="2" topLeftCell="B5" activePane="bottomRight" state="frozen"/>
      <selection activeCell="C22" sqref="C22"/>
      <selection pane="topRight" activeCell="C22" sqref="C22"/>
      <selection pane="bottomLeft" activeCell="C22" sqref="C22"/>
      <selection pane="bottomRight" activeCell="M30" sqref="M30"/>
    </sheetView>
  </sheetViews>
  <sheetFormatPr defaultColWidth="9.42578125" defaultRowHeight="12.75" x14ac:dyDescent="0.2"/>
  <cols>
    <col min="1" max="1" width="43" style="46" customWidth="1"/>
    <col min="2" max="2" width="14.140625" style="47" bestFit="1" customWidth="1"/>
    <col min="3" max="3" width="12.85546875" style="46" bestFit="1" customWidth="1"/>
    <col min="4" max="5" width="14.140625" style="46" bestFit="1" customWidth="1"/>
    <col min="6" max="6" width="16" style="46" customWidth="1"/>
    <col min="7" max="7" width="13" style="46" customWidth="1"/>
    <col min="8" max="8" width="9.85546875" style="46" customWidth="1"/>
    <col min="9" max="9" width="11.42578125" style="46" customWidth="1"/>
    <col min="10" max="10" width="14.140625" style="46" customWidth="1"/>
    <col min="11" max="11" width="9.42578125" style="46" customWidth="1"/>
    <col min="12" max="16384" width="9.42578125" style="46"/>
  </cols>
  <sheetData>
    <row r="1" spans="1:10" s="154" customFormat="1" hidden="1" x14ac:dyDescent="0.2">
      <c r="B1" s="162"/>
    </row>
    <row r="2" spans="1:10" ht="15" hidden="1" x14ac:dyDescent="0.25">
      <c r="A2" s="101" t="s">
        <v>42</v>
      </c>
      <c r="B2" s="94"/>
    </row>
    <row r="3" spans="1:10" x14ac:dyDescent="0.2">
      <c r="A3" s="53"/>
      <c r="B3" s="94"/>
      <c r="F3" s="432" t="s">
        <v>621</v>
      </c>
      <c r="G3" s="432"/>
      <c r="H3" s="432"/>
      <c r="I3" s="432"/>
      <c r="J3" s="433"/>
    </row>
    <row r="4" spans="1:10" ht="62.25" customHeight="1" x14ac:dyDescent="0.2">
      <c r="A4" s="220"/>
      <c r="B4" s="220" t="s">
        <v>278</v>
      </c>
      <c r="C4" s="220" t="s">
        <v>488</v>
      </c>
      <c r="D4" s="220" t="s">
        <v>489</v>
      </c>
      <c r="E4" s="220" t="s">
        <v>490</v>
      </c>
      <c r="F4" s="389" t="s">
        <v>491</v>
      </c>
      <c r="G4" s="389" t="s">
        <v>492</v>
      </c>
      <c r="H4" s="389" t="s">
        <v>493</v>
      </c>
      <c r="I4" s="389" t="s">
        <v>494</v>
      </c>
      <c r="J4" s="389" t="s">
        <v>495</v>
      </c>
    </row>
    <row r="5" spans="1:10" ht="15" x14ac:dyDescent="0.25">
      <c r="A5" s="101"/>
      <c r="B5" s="53"/>
      <c r="C5" s="53"/>
      <c r="D5" s="53"/>
      <c r="E5" s="53"/>
      <c r="F5" s="387"/>
      <c r="G5" s="53"/>
      <c r="H5" s="53"/>
      <c r="I5" s="53"/>
      <c r="J5" s="53">
        <f t="shared" ref="J5:J36" si="0">SUM(F5:I5)</f>
        <v>0</v>
      </c>
    </row>
    <row r="6" spans="1:10" ht="15.75" x14ac:dyDescent="0.2">
      <c r="A6" s="102" t="s">
        <v>149</v>
      </c>
      <c r="B6" s="103">
        <v>0</v>
      </c>
      <c r="C6" s="103"/>
      <c r="D6" s="103"/>
      <c r="E6" s="103">
        <f t="shared" ref="E6:E54" si="1">B6-C6-D6</f>
        <v>0</v>
      </c>
      <c r="F6" s="103"/>
      <c r="G6" s="103"/>
      <c r="H6" s="103"/>
      <c r="I6" s="103"/>
      <c r="J6" s="103">
        <f t="shared" si="0"/>
        <v>0</v>
      </c>
    </row>
    <row r="7" spans="1:10" ht="15.75" x14ac:dyDescent="0.2">
      <c r="A7" s="104"/>
      <c r="B7" s="70">
        <v>0</v>
      </c>
      <c r="C7" s="70"/>
      <c r="D7" s="70"/>
      <c r="E7" s="70">
        <f t="shared" si="1"/>
        <v>0</v>
      </c>
      <c r="F7" s="103"/>
      <c r="G7" s="70"/>
      <c r="H7" s="70"/>
      <c r="I7" s="70"/>
      <c r="J7" s="70">
        <f t="shared" si="0"/>
        <v>0</v>
      </c>
    </row>
    <row r="8" spans="1:10" x14ac:dyDescent="0.2">
      <c r="A8" s="104" t="s">
        <v>79</v>
      </c>
      <c r="B8" s="70">
        <f>SUM(B18,B29,B53,B78,B81)</f>
        <v>78042403</v>
      </c>
      <c r="C8" s="70">
        <f>SUM(C18,C29,C53,C78,C81)</f>
        <v>4094886</v>
      </c>
      <c r="D8" s="70">
        <f>SUM(D18,D29,D53,D78,D81)</f>
        <v>16684</v>
      </c>
      <c r="E8" s="70">
        <f t="shared" si="1"/>
        <v>73930833</v>
      </c>
      <c r="F8" s="70">
        <f t="shared" ref="F8:I8" si="2">SUM(F18,F29,F53,F78,F81)</f>
        <v>1899573</v>
      </c>
      <c r="G8" s="70">
        <f t="shared" si="2"/>
        <v>15257</v>
      </c>
      <c r="H8" s="70">
        <f t="shared" si="2"/>
        <v>15187</v>
      </c>
      <c r="I8" s="70">
        <f t="shared" si="2"/>
        <v>279759</v>
      </c>
      <c r="J8" s="70">
        <f t="shared" si="0"/>
        <v>2209776</v>
      </c>
    </row>
    <row r="9" spans="1:10" x14ac:dyDescent="0.2">
      <c r="A9" s="105" t="s">
        <v>132</v>
      </c>
      <c r="B9" s="71">
        <v>16983080</v>
      </c>
      <c r="C9" s="71"/>
      <c r="D9" s="71"/>
      <c r="E9" s="71">
        <f t="shared" si="1"/>
        <v>16983080</v>
      </c>
      <c r="F9" s="71"/>
      <c r="G9" s="71"/>
      <c r="H9" s="71"/>
      <c r="I9" s="71"/>
      <c r="J9" s="71">
        <f t="shared" si="0"/>
        <v>0</v>
      </c>
    </row>
    <row r="10" spans="1:10" x14ac:dyDescent="0.2">
      <c r="A10" s="104" t="s">
        <v>43</v>
      </c>
      <c r="B10" s="70">
        <f>SUM(B11:B15)</f>
        <v>78042403</v>
      </c>
      <c r="C10" s="70">
        <f t="shared" ref="C10:D10" si="3">SUM(C11:C15)</f>
        <v>4094886</v>
      </c>
      <c r="D10" s="70">
        <f t="shared" si="3"/>
        <v>16684</v>
      </c>
      <c r="E10" s="70">
        <f t="shared" si="1"/>
        <v>73930833</v>
      </c>
      <c r="F10" s="70">
        <f t="shared" ref="F10:I10" si="4">SUM(F11:F15)</f>
        <v>1899573</v>
      </c>
      <c r="G10" s="70">
        <f t="shared" si="4"/>
        <v>15257</v>
      </c>
      <c r="H10" s="70">
        <f t="shared" si="4"/>
        <v>15187</v>
      </c>
      <c r="I10" s="70">
        <f t="shared" si="4"/>
        <v>279759</v>
      </c>
      <c r="J10" s="70">
        <f t="shared" si="0"/>
        <v>2209776</v>
      </c>
    </row>
    <row r="11" spans="1:10" x14ac:dyDescent="0.2">
      <c r="A11" s="105" t="s">
        <v>44</v>
      </c>
      <c r="B11" s="71">
        <f>'Omatulud (3)'!B6</f>
        <v>4094886</v>
      </c>
      <c r="C11" s="71">
        <f>B11</f>
        <v>4094886</v>
      </c>
      <c r="D11" s="71"/>
      <c r="E11" s="71">
        <f>B11-C11-D11</f>
        <v>0</v>
      </c>
      <c r="F11" s="71"/>
      <c r="G11" s="71"/>
      <c r="H11" s="71"/>
      <c r="I11" s="71"/>
      <c r="J11" s="71">
        <f t="shared" si="0"/>
        <v>0</v>
      </c>
    </row>
    <row r="12" spans="1:10" x14ac:dyDescent="0.2">
      <c r="A12" s="106" t="s">
        <v>224</v>
      </c>
      <c r="B12" s="71"/>
      <c r="C12" s="71"/>
      <c r="D12" s="71"/>
      <c r="E12" s="71">
        <f t="shared" si="1"/>
        <v>0</v>
      </c>
      <c r="F12" s="71"/>
      <c r="G12" s="71"/>
      <c r="H12" s="71"/>
      <c r="I12" s="71"/>
      <c r="J12" s="71">
        <f t="shared" si="0"/>
        <v>0</v>
      </c>
    </row>
    <row r="13" spans="1:10" x14ac:dyDescent="0.2">
      <c r="A13" s="106" t="s">
        <v>0</v>
      </c>
      <c r="B13" s="71"/>
      <c r="C13" s="71"/>
      <c r="D13" s="71"/>
      <c r="E13" s="71">
        <f t="shared" si="1"/>
        <v>0</v>
      </c>
      <c r="F13" s="71"/>
      <c r="G13" s="71"/>
      <c r="H13" s="71"/>
      <c r="I13" s="71"/>
      <c r="J13" s="71">
        <f t="shared" si="0"/>
        <v>0</v>
      </c>
    </row>
    <row r="14" spans="1:10" x14ac:dyDescent="0.2">
      <c r="A14" s="106" t="s">
        <v>32</v>
      </c>
      <c r="B14" s="71">
        <f>B129+B124</f>
        <v>16684</v>
      </c>
      <c r="C14" s="71"/>
      <c r="D14" s="71">
        <f>SUM(D124,D129)</f>
        <v>16684</v>
      </c>
      <c r="E14" s="71">
        <f t="shared" si="1"/>
        <v>0</v>
      </c>
      <c r="F14" s="71"/>
      <c r="G14" s="71"/>
      <c r="H14" s="71"/>
      <c r="I14" s="71"/>
      <c r="J14" s="71">
        <f t="shared" si="0"/>
        <v>0</v>
      </c>
    </row>
    <row r="15" spans="1:10" x14ac:dyDescent="0.2">
      <c r="A15" s="106" t="s">
        <v>45</v>
      </c>
      <c r="B15" s="71">
        <f>B8-B11-B14</f>
        <v>73930833</v>
      </c>
      <c r="C15" s="71">
        <f>C8-C11-C14</f>
        <v>0</v>
      </c>
      <c r="D15" s="71">
        <f t="shared" ref="D15" si="5">D8-D11-D14</f>
        <v>0</v>
      </c>
      <c r="E15" s="71">
        <f t="shared" si="1"/>
        <v>73930833</v>
      </c>
      <c r="F15" s="71">
        <f>F8-F11-F14</f>
        <v>1899573</v>
      </c>
      <c r="G15" s="71">
        <f>G8-G11-G14</f>
        <v>15257</v>
      </c>
      <c r="H15" s="71">
        <f t="shared" ref="H15:I15" si="6">H8-H11-H14</f>
        <v>15187</v>
      </c>
      <c r="I15" s="71">
        <f t="shared" si="6"/>
        <v>279759</v>
      </c>
      <c r="J15" s="71">
        <f t="shared" si="0"/>
        <v>2209776</v>
      </c>
    </row>
    <row r="16" spans="1:10" x14ac:dyDescent="0.2">
      <c r="A16" s="221" t="s">
        <v>302</v>
      </c>
      <c r="B16" s="222">
        <f>B20+B34+B55+B69+B84+B97+B106+B127+B27</f>
        <v>9208661.1999999993</v>
      </c>
      <c r="C16" s="222">
        <f>C20+C34+C55+C69+C84+C97+C106+C127+C27</f>
        <v>7100</v>
      </c>
      <c r="D16" s="222">
        <f>D20+D34+D55+D69+D84+D97+D106+D127+D27</f>
        <v>0</v>
      </c>
      <c r="E16" s="222">
        <f t="shared" si="1"/>
        <v>9201561.1999999993</v>
      </c>
      <c r="F16" s="222">
        <f t="shared" ref="F16:I16" si="7">F20+F34+F55+F69+F84+F97+F106+F127+F27</f>
        <v>1415887</v>
      </c>
      <c r="G16" s="222">
        <f t="shared" si="7"/>
        <v>11403</v>
      </c>
      <c r="H16" s="222">
        <f t="shared" si="7"/>
        <v>11350</v>
      </c>
      <c r="I16" s="222">
        <f t="shared" si="7"/>
        <v>206845</v>
      </c>
      <c r="J16" s="222">
        <f t="shared" si="0"/>
        <v>1645485</v>
      </c>
    </row>
    <row r="17" spans="1:10" x14ac:dyDescent="0.2">
      <c r="A17" s="142"/>
      <c r="B17" s="71">
        <v>0</v>
      </c>
      <c r="C17" s="71"/>
      <c r="D17" s="71"/>
      <c r="E17" s="71">
        <f t="shared" si="1"/>
        <v>0</v>
      </c>
      <c r="F17" s="71"/>
      <c r="G17" s="71"/>
      <c r="H17" s="71"/>
      <c r="I17" s="71"/>
      <c r="J17" s="71">
        <f t="shared" si="0"/>
        <v>0</v>
      </c>
    </row>
    <row r="18" spans="1:10" ht="15" x14ac:dyDescent="0.2">
      <c r="A18" s="134" t="s">
        <v>84</v>
      </c>
      <c r="B18" s="69">
        <f>SUM(B19,B26)</f>
        <v>7963426</v>
      </c>
      <c r="C18" s="69">
        <f t="shared" ref="C18:D18" si="8">SUM(C19,C26)</f>
        <v>2428000</v>
      </c>
      <c r="D18" s="69">
        <f t="shared" si="8"/>
        <v>0</v>
      </c>
      <c r="E18" s="69">
        <f t="shared" si="1"/>
        <v>5535426</v>
      </c>
      <c r="F18" s="69">
        <f t="shared" ref="F18:I18" si="9">SUM(F19,F26)</f>
        <v>981393</v>
      </c>
      <c r="G18" s="69">
        <f t="shared" si="9"/>
        <v>0</v>
      </c>
      <c r="H18" s="69">
        <f t="shared" si="9"/>
        <v>15187</v>
      </c>
      <c r="I18" s="69">
        <f t="shared" si="9"/>
        <v>9025</v>
      </c>
      <c r="J18" s="69">
        <f t="shared" si="0"/>
        <v>1005605</v>
      </c>
    </row>
    <row r="19" spans="1:10" x14ac:dyDescent="0.2">
      <c r="A19" s="137" t="s">
        <v>183</v>
      </c>
      <c r="B19" s="138">
        <f>SUM(B23)</f>
        <v>6369896</v>
      </c>
      <c r="C19" s="138">
        <f t="shared" ref="C19:D19" si="10">SUM(C23)</f>
        <v>2189000</v>
      </c>
      <c r="D19" s="138">
        <f t="shared" si="10"/>
        <v>0</v>
      </c>
      <c r="E19" s="138">
        <f t="shared" si="1"/>
        <v>4180896</v>
      </c>
      <c r="F19" s="138">
        <f t="shared" ref="F19" si="11">SUM(F23)</f>
        <v>816341</v>
      </c>
      <c r="G19" s="138"/>
      <c r="H19" s="138"/>
      <c r="I19" s="138"/>
      <c r="J19" s="138">
        <f t="shared" si="0"/>
        <v>816341</v>
      </c>
    </row>
    <row r="20" spans="1:10" x14ac:dyDescent="0.2">
      <c r="A20" s="74" t="s">
        <v>46</v>
      </c>
      <c r="B20" s="67">
        <f>SUM(B24)</f>
        <v>3009078</v>
      </c>
      <c r="C20" s="67"/>
      <c r="D20" s="67"/>
      <c r="E20" s="67">
        <f t="shared" si="1"/>
        <v>3009078</v>
      </c>
      <c r="F20" s="67">
        <f>SUM(F24)</f>
        <v>610120</v>
      </c>
      <c r="G20" s="67"/>
      <c r="H20" s="67"/>
      <c r="I20" s="67"/>
      <c r="J20" s="67">
        <f t="shared" si="0"/>
        <v>610120</v>
      </c>
    </row>
    <row r="21" spans="1:10" x14ac:dyDescent="0.2">
      <c r="A21" s="74"/>
      <c r="B21" s="67">
        <v>0</v>
      </c>
      <c r="C21" s="67"/>
      <c r="D21" s="67"/>
      <c r="E21" s="67">
        <f t="shared" si="1"/>
        <v>0</v>
      </c>
      <c r="F21" s="67"/>
      <c r="G21" s="67"/>
      <c r="H21" s="67"/>
      <c r="I21" s="67"/>
      <c r="J21" s="67">
        <f t="shared" si="0"/>
        <v>0</v>
      </c>
    </row>
    <row r="22" spans="1:10" x14ac:dyDescent="0.2">
      <c r="A22" s="127" t="s">
        <v>82</v>
      </c>
      <c r="B22" s="66">
        <v>0</v>
      </c>
      <c r="C22" s="66"/>
      <c r="D22" s="66"/>
      <c r="E22" s="66">
        <f t="shared" si="1"/>
        <v>0</v>
      </c>
      <c r="F22" s="66"/>
      <c r="G22" s="66"/>
      <c r="H22" s="66"/>
      <c r="I22" s="66"/>
      <c r="J22" s="66">
        <f t="shared" si="0"/>
        <v>0</v>
      </c>
    </row>
    <row r="23" spans="1:10" s="9" customFormat="1" x14ac:dyDescent="0.2">
      <c r="A23" s="143" t="s">
        <v>225</v>
      </c>
      <c r="B23" s="173">
        <v>6369896</v>
      </c>
      <c r="C23" s="173">
        <v>2189000</v>
      </c>
      <c r="D23" s="173"/>
      <c r="E23" s="173">
        <f t="shared" si="1"/>
        <v>4180896</v>
      </c>
      <c r="F23" s="173">
        <v>816341</v>
      </c>
      <c r="G23" s="173"/>
      <c r="H23" s="173"/>
      <c r="I23" s="173"/>
      <c r="J23" s="173">
        <f t="shared" si="0"/>
        <v>816341</v>
      </c>
    </row>
    <row r="24" spans="1:10" x14ac:dyDescent="0.2">
      <c r="A24" s="128" t="s">
        <v>46</v>
      </c>
      <c r="B24" s="67">
        <v>3009078</v>
      </c>
      <c r="C24" s="67"/>
      <c r="D24" s="67"/>
      <c r="E24" s="67">
        <f t="shared" si="1"/>
        <v>3009078</v>
      </c>
      <c r="F24" s="67">
        <v>610120</v>
      </c>
      <c r="G24" s="67"/>
      <c r="H24" s="67"/>
      <c r="I24" s="67"/>
      <c r="J24" s="67">
        <f t="shared" si="0"/>
        <v>610120</v>
      </c>
    </row>
    <row r="25" spans="1:10" s="9" customFormat="1" x14ac:dyDescent="0.2">
      <c r="A25" s="139"/>
      <c r="B25" s="140"/>
      <c r="C25" s="140"/>
      <c r="D25" s="140"/>
      <c r="E25" s="140">
        <f t="shared" si="1"/>
        <v>0</v>
      </c>
      <c r="F25" s="140"/>
      <c r="G25" s="140"/>
      <c r="H25" s="140"/>
      <c r="I25" s="140"/>
      <c r="J25" s="140">
        <f t="shared" si="0"/>
        <v>0</v>
      </c>
    </row>
    <row r="26" spans="1:10" x14ac:dyDescent="0.2">
      <c r="A26" s="132" t="s">
        <v>184</v>
      </c>
      <c r="B26" s="66">
        <v>1593530</v>
      </c>
      <c r="C26" s="66">
        <f>248500-9500</f>
        <v>239000</v>
      </c>
      <c r="D26" s="66"/>
      <c r="E26" s="66">
        <f t="shared" si="1"/>
        <v>1354530</v>
      </c>
      <c r="F26" s="66">
        <v>165052</v>
      </c>
      <c r="G26" s="66"/>
      <c r="H26" s="66">
        <v>15187</v>
      </c>
      <c r="I26" s="66">
        <v>9025</v>
      </c>
      <c r="J26" s="66">
        <f t="shared" si="0"/>
        <v>189264</v>
      </c>
    </row>
    <row r="27" spans="1:10" x14ac:dyDescent="0.2">
      <c r="A27" s="74" t="s">
        <v>46</v>
      </c>
      <c r="B27" s="67">
        <v>882095</v>
      </c>
      <c r="C27" s="67"/>
      <c r="D27" s="67"/>
      <c r="E27" s="67">
        <f t="shared" si="1"/>
        <v>882095</v>
      </c>
      <c r="F27" s="67">
        <v>123354</v>
      </c>
      <c r="G27" s="67"/>
      <c r="H27" s="67">
        <v>11350</v>
      </c>
      <c r="I27" s="67">
        <v>6745</v>
      </c>
      <c r="J27" s="67">
        <f t="shared" si="0"/>
        <v>141449</v>
      </c>
    </row>
    <row r="28" spans="1:10" s="9" customFormat="1" x14ac:dyDescent="0.2">
      <c r="A28" s="129"/>
      <c r="B28" s="130"/>
      <c r="C28" s="130"/>
      <c r="D28" s="130"/>
      <c r="E28" s="130">
        <f t="shared" si="1"/>
        <v>0</v>
      </c>
      <c r="F28" s="130"/>
      <c r="G28" s="130"/>
      <c r="H28" s="130"/>
      <c r="I28" s="130"/>
      <c r="J28" s="130">
        <f t="shared" si="0"/>
        <v>0</v>
      </c>
    </row>
    <row r="29" spans="1:10" ht="15" x14ac:dyDescent="0.2">
      <c r="A29" s="125" t="s">
        <v>107</v>
      </c>
      <c r="B29" s="126">
        <f>SUM(B33,B50)</f>
        <v>51205579</v>
      </c>
      <c r="C29" s="126">
        <f>SUM(C33,C50)</f>
        <v>626744</v>
      </c>
      <c r="D29" s="126"/>
      <c r="E29" s="126">
        <f t="shared" si="1"/>
        <v>50578835</v>
      </c>
      <c r="F29" s="126">
        <f t="shared" ref="F29:I29" si="12">SUM(F33,F50)</f>
        <v>105832</v>
      </c>
      <c r="G29" s="126">
        <f t="shared" si="12"/>
        <v>0</v>
      </c>
      <c r="H29" s="126">
        <f t="shared" si="12"/>
        <v>0</v>
      </c>
      <c r="I29" s="126">
        <f t="shared" si="12"/>
        <v>0</v>
      </c>
      <c r="J29" s="126">
        <f t="shared" si="0"/>
        <v>105832</v>
      </c>
    </row>
    <row r="30" spans="1:10" ht="15" x14ac:dyDescent="0.2">
      <c r="A30" s="125"/>
      <c r="B30" s="126"/>
      <c r="C30" s="126"/>
      <c r="D30" s="126"/>
      <c r="E30" s="126">
        <f t="shared" si="1"/>
        <v>0</v>
      </c>
      <c r="F30" s="126"/>
      <c r="G30" s="126"/>
      <c r="H30" s="126"/>
      <c r="I30" s="126"/>
      <c r="J30" s="126">
        <f t="shared" si="0"/>
        <v>0</v>
      </c>
    </row>
    <row r="31" spans="1:10" ht="22.5" x14ac:dyDescent="0.2">
      <c r="A31" s="120" t="s">
        <v>112</v>
      </c>
      <c r="B31" s="121">
        <v>0</v>
      </c>
      <c r="C31" s="121"/>
      <c r="D31" s="121"/>
      <c r="E31" s="121">
        <f t="shared" si="1"/>
        <v>0</v>
      </c>
      <c r="F31" s="121"/>
      <c r="G31" s="121"/>
      <c r="H31" s="121"/>
      <c r="I31" s="121"/>
      <c r="J31" s="121">
        <f t="shared" si="0"/>
        <v>0</v>
      </c>
    </row>
    <row r="32" spans="1:10" x14ac:dyDescent="0.2">
      <c r="A32" s="120"/>
      <c r="B32" s="121">
        <v>0</v>
      </c>
      <c r="C32" s="121"/>
      <c r="D32" s="121"/>
      <c r="E32" s="121">
        <f t="shared" si="1"/>
        <v>0</v>
      </c>
      <c r="F32" s="121"/>
      <c r="G32" s="121"/>
      <c r="H32" s="121"/>
      <c r="I32" s="121"/>
      <c r="J32" s="121">
        <f t="shared" si="0"/>
        <v>0</v>
      </c>
    </row>
    <row r="33" spans="1:10" x14ac:dyDescent="0.2">
      <c r="A33" s="132" t="s">
        <v>108</v>
      </c>
      <c r="B33" s="66">
        <f>SUM(B36,B39,B46,B48)</f>
        <v>41880079</v>
      </c>
      <c r="C33" s="66">
        <f>SUM(C36,C39,C46,C48)</f>
        <v>390744</v>
      </c>
      <c r="D33" s="66"/>
      <c r="E33" s="66">
        <f t="shared" si="1"/>
        <v>41489335</v>
      </c>
      <c r="F33" s="66">
        <f>SUM(F36,F39,F46,F48)</f>
        <v>105832</v>
      </c>
      <c r="G33" s="66">
        <f t="shared" ref="G33:I33" si="13">SUM(G36,G39,G46,G48)</f>
        <v>0</v>
      </c>
      <c r="H33" s="66">
        <f t="shared" si="13"/>
        <v>0</v>
      </c>
      <c r="I33" s="66">
        <f t="shared" si="13"/>
        <v>0</v>
      </c>
      <c r="J33" s="66">
        <f t="shared" si="0"/>
        <v>105832</v>
      </c>
    </row>
    <row r="34" spans="1:10" x14ac:dyDescent="0.2">
      <c r="A34" s="74" t="s">
        <v>46</v>
      </c>
      <c r="B34" s="67">
        <f>SUM(B40)</f>
        <v>729983</v>
      </c>
      <c r="C34" s="67"/>
      <c r="D34" s="67"/>
      <c r="E34" s="67">
        <f t="shared" si="1"/>
        <v>729983</v>
      </c>
      <c r="F34" s="67">
        <f>SUM(F40)</f>
        <v>79097</v>
      </c>
      <c r="G34" s="67"/>
      <c r="H34" s="67"/>
      <c r="I34" s="67"/>
      <c r="J34" s="67">
        <f t="shared" si="0"/>
        <v>79097</v>
      </c>
    </row>
    <row r="35" spans="1:10" x14ac:dyDescent="0.2">
      <c r="A35" s="127" t="s">
        <v>82</v>
      </c>
      <c r="B35" s="66">
        <v>0</v>
      </c>
      <c r="C35" s="66"/>
      <c r="D35" s="66"/>
      <c r="E35" s="66">
        <f t="shared" si="1"/>
        <v>0</v>
      </c>
      <c r="F35" s="66"/>
      <c r="G35" s="66"/>
      <c r="H35" s="66"/>
      <c r="I35" s="66"/>
      <c r="J35" s="66">
        <f t="shared" si="0"/>
        <v>0</v>
      </c>
    </row>
    <row r="36" spans="1:10" x14ac:dyDescent="0.2">
      <c r="A36" s="28" t="s">
        <v>109</v>
      </c>
      <c r="B36" s="32">
        <v>9608515</v>
      </c>
      <c r="C36" s="32">
        <v>130000</v>
      </c>
      <c r="D36" s="32"/>
      <c r="E36" s="32">
        <f t="shared" si="1"/>
        <v>9478515</v>
      </c>
      <c r="F36" s="32"/>
      <c r="G36" s="32"/>
      <c r="H36" s="32"/>
      <c r="I36" s="32"/>
      <c r="J36" s="32">
        <f t="shared" si="0"/>
        <v>0</v>
      </c>
    </row>
    <row r="37" spans="1:10" s="9" customFormat="1" x14ac:dyDescent="0.2">
      <c r="A37" s="129"/>
      <c r="B37" s="130"/>
      <c r="C37" s="130"/>
      <c r="D37" s="130"/>
      <c r="E37" s="130">
        <f t="shared" si="1"/>
        <v>0</v>
      </c>
      <c r="F37" s="130"/>
      <c r="G37" s="130"/>
      <c r="H37" s="130"/>
      <c r="I37" s="130"/>
      <c r="J37" s="130">
        <f t="shared" ref="J37:J68" si="14">SUM(F37:I37)</f>
        <v>0</v>
      </c>
    </row>
    <row r="38" spans="1:10" x14ac:dyDescent="0.2">
      <c r="A38" s="127" t="s">
        <v>82</v>
      </c>
      <c r="B38" s="66">
        <v>0</v>
      </c>
      <c r="C38" s="66"/>
      <c r="D38" s="66"/>
      <c r="E38" s="66">
        <f t="shared" si="1"/>
        <v>0</v>
      </c>
      <c r="F38" s="66"/>
      <c r="G38" s="66"/>
      <c r="H38" s="66"/>
      <c r="I38" s="66"/>
      <c r="J38" s="66">
        <f t="shared" si="14"/>
        <v>0</v>
      </c>
    </row>
    <row r="39" spans="1:10" x14ac:dyDescent="0.2">
      <c r="A39" s="28" t="s">
        <v>151</v>
      </c>
      <c r="B39" s="32">
        <v>31104564</v>
      </c>
      <c r="C39" s="32">
        <f>241844+500+18400</f>
        <v>260744</v>
      </c>
      <c r="D39" s="32"/>
      <c r="E39" s="32">
        <f t="shared" si="1"/>
        <v>30843820</v>
      </c>
      <c r="F39" s="32">
        <v>105832</v>
      </c>
      <c r="G39" s="32"/>
      <c r="H39" s="32"/>
      <c r="I39" s="32"/>
      <c r="J39" s="32">
        <f t="shared" si="14"/>
        <v>105832</v>
      </c>
    </row>
    <row r="40" spans="1:10" x14ac:dyDescent="0.2">
      <c r="A40" s="128" t="s">
        <v>46</v>
      </c>
      <c r="B40" s="67">
        <v>729983</v>
      </c>
      <c r="C40" s="67"/>
      <c r="D40" s="67"/>
      <c r="E40" s="67">
        <f t="shared" si="1"/>
        <v>729983</v>
      </c>
      <c r="F40" s="67">
        <v>79097</v>
      </c>
      <c r="G40" s="67"/>
      <c r="H40" s="67"/>
      <c r="I40" s="67"/>
      <c r="J40" s="67">
        <f t="shared" si="14"/>
        <v>79097</v>
      </c>
    </row>
    <row r="41" spans="1:10" x14ac:dyDescent="0.2">
      <c r="A41" s="39" t="s">
        <v>246</v>
      </c>
      <c r="B41" s="33">
        <v>1957586</v>
      </c>
      <c r="C41" s="33">
        <v>18400</v>
      </c>
      <c r="D41" s="33"/>
      <c r="E41" s="33">
        <f t="shared" si="1"/>
        <v>1939186</v>
      </c>
      <c r="F41" s="33">
        <v>105832</v>
      </c>
      <c r="G41" s="33"/>
      <c r="H41" s="33"/>
      <c r="I41" s="33"/>
      <c r="J41" s="33">
        <f t="shared" si="14"/>
        <v>105832</v>
      </c>
    </row>
    <row r="42" spans="1:10" x14ac:dyDescent="0.2">
      <c r="A42" s="39"/>
      <c r="B42" s="33"/>
      <c r="C42" s="33"/>
      <c r="D42" s="33"/>
      <c r="E42" s="33">
        <f t="shared" si="1"/>
        <v>0</v>
      </c>
      <c r="F42" s="33"/>
      <c r="G42" s="33"/>
      <c r="H42" s="33"/>
      <c r="I42" s="33"/>
      <c r="J42" s="33">
        <f t="shared" si="14"/>
        <v>0</v>
      </c>
    </row>
    <row r="43" spans="1:10" s="89" customFormat="1" ht="22.5" x14ac:dyDescent="0.2">
      <c r="A43" s="120" t="s">
        <v>247</v>
      </c>
      <c r="B43" s="130">
        <v>0</v>
      </c>
      <c r="C43" s="130"/>
      <c r="D43" s="130"/>
      <c r="E43" s="130">
        <f t="shared" si="1"/>
        <v>0</v>
      </c>
      <c r="F43" s="130"/>
      <c r="G43" s="130"/>
      <c r="H43" s="130"/>
      <c r="I43" s="130"/>
      <c r="J43" s="130">
        <f t="shared" si="14"/>
        <v>0</v>
      </c>
    </row>
    <row r="44" spans="1:10" s="89" customFormat="1" x14ac:dyDescent="0.2">
      <c r="A44" s="129"/>
      <c r="B44" s="130"/>
      <c r="C44" s="130"/>
      <c r="D44" s="130"/>
      <c r="E44" s="130">
        <f t="shared" si="1"/>
        <v>0</v>
      </c>
      <c r="F44" s="130"/>
      <c r="G44" s="130"/>
      <c r="H44" s="130"/>
      <c r="I44" s="130"/>
      <c r="J44" s="130">
        <f t="shared" si="14"/>
        <v>0</v>
      </c>
    </row>
    <row r="45" spans="1:10" x14ac:dyDescent="0.2">
      <c r="A45" s="127" t="s">
        <v>191</v>
      </c>
      <c r="B45" s="66">
        <v>0</v>
      </c>
      <c r="C45" s="66"/>
      <c r="D45" s="66"/>
      <c r="E45" s="66">
        <f t="shared" si="1"/>
        <v>0</v>
      </c>
      <c r="F45" s="66"/>
      <c r="G45" s="66"/>
      <c r="H45" s="66"/>
      <c r="I45" s="66"/>
      <c r="J45" s="66">
        <f t="shared" si="14"/>
        <v>0</v>
      </c>
    </row>
    <row r="46" spans="1:10" x14ac:dyDescent="0.2">
      <c r="A46" s="28" t="s">
        <v>110</v>
      </c>
      <c r="B46" s="32">
        <v>167000</v>
      </c>
      <c r="C46" s="32"/>
      <c r="D46" s="32"/>
      <c r="E46" s="32">
        <f t="shared" si="1"/>
        <v>167000</v>
      </c>
      <c r="F46" s="32"/>
      <c r="G46" s="32"/>
      <c r="H46" s="32"/>
      <c r="I46" s="32"/>
      <c r="J46" s="32">
        <f t="shared" si="14"/>
        <v>0</v>
      </c>
    </row>
    <row r="47" spans="1:10" x14ac:dyDescent="0.2">
      <c r="A47" s="28"/>
      <c r="B47" s="32">
        <v>0</v>
      </c>
      <c r="C47" s="32"/>
      <c r="D47" s="32"/>
      <c r="E47" s="32">
        <f t="shared" si="1"/>
        <v>0</v>
      </c>
      <c r="F47" s="32"/>
      <c r="G47" s="32"/>
      <c r="H47" s="32"/>
      <c r="I47" s="32"/>
      <c r="J47" s="32">
        <f t="shared" si="14"/>
        <v>0</v>
      </c>
    </row>
    <row r="48" spans="1:10" ht="25.5" x14ac:dyDescent="0.2">
      <c r="A48" s="28" t="s">
        <v>226</v>
      </c>
      <c r="B48" s="32">
        <v>1000000</v>
      </c>
      <c r="C48" s="32"/>
      <c r="D48" s="32"/>
      <c r="E48" s="32">
        <f t="shared" si="1"/>
        <v>1000000</v>
      </c>
      <c r="F48" s="32"/>
      <c r="G48" s="32"/>
      <c r="H48" s="32"/>
      <c r="I48" s="32"/>
      <c r="J48" s="32">
        <f t="shared" si="14"/>
        <v>0</v>
      </c>
    </row>
    <row r="49" spans="1:10" x14ac:dyDescent="0.2">
      <c r="A49" s="114"/>
      <c r="B49" s="115">
        <v>0</v>
      </c>
      <c r="C49" s="115"/>
      <c r="D49" s="115"/>
      <c r="E49" s="115">
        <f t="shared" si="1"/>
        <v>0</v>
      </c>
      <c r="F49" s="115"/>
      <c r="G49" s="115"/>
      <c r="H49" s="115"/>
      <c r="I49" s="115"/>
      <c r="J49" s="115">
        <f t="shared" si="14"/>
        <v>0</v>
      </c>
    </row>
    <row r="50" spans="1:10" x14ac:dyDescent="0.2">
      <c r="A50" s="132" t="s">
        <v>111</v>
      </c>
      <c r="B50" s="66">
        <v>9325500</v>
      </c>
      <c r="C50" s="66">
        <f>66000+170000</f>
        <v>236000</v>
      </c>
      <c r="D50" s="66"/>
      <c r="E50" s="66">
        <f t="shared" si="1"/>
        <v>9089500</v>
      </c>
      <c r="F50" s="66"/>
      <c r="G50" s="66"/>
      <c r="H50" s="66"/>
      <c r="I50" s="66"/>
      <c r="J50" s="66">
        <f t="shared" si="14"/>
        <v>0</v>
      </c>
    </row>
    <row r="51" spans="1:10" x14ac:dyDescent="0.2">
      <c r="A51" s="74" t="s">
        <v>157</v>
      </c>
      <c r="B51" s="67">
        <v>1330000</v>
      </c>
      <c r="C51" s="67"/>
      <c r="D51" s="67"/>
      <c r="E51" s="67">
        <f t="shared" si="1"/>
        <v>1330000</v>
      </c>
      <c r="F51" s="67"/>
      <c r="G51" s="67"/>
      <c r="H51" s="67"/>
      <c r="I51" s="67"/>
      <c r="J51" s="67">
        <f t="shared" si="14"/>
        <v>0</v>
      </c>
    </row>
    <row r="52" spans="1:10" s="9" customFormat="1" x14ac:dyDescent="0.2">
      <c r="A52" s="388"/>
      <c r="B52" s="144">
        <v>0</v>
      </c>
      <c r="C52" s="144"/>
      <c r="D52" s="144"/>
      <c r="E52" s="144">
        <f t="shared" si="1"/>
        <v>0</v>
      </c>
      <c r="F52" s="144"/>
      <c r="G52" s="144"/>
      <c r="H52" s="144"/>
      <c r="I52" s="144"/>
      <c r="J52" s="144">
        <f t="shared" si="14"/>
        <v>0</v>
      </c>
    </row>
    <row r="53" spans="1:10" ht="15" x14ac:dyDescent="0.2">
      <c r="A53" s="125" t="s">
        <v>86</v>
      </c>
      <c r="B53" s="126">
        <f>SUM(B54,B68,B76)</f>
        <v>5465837</v>
      </c>
      <c r="C53" s="126">
        <f>SUM(C54,C68,C76)</f>
        <v>1027742</v>
      </c>
      <c r="D53" s="126"/>
      <c r="E53" s="126">
        <f t="shared" si="1"/>
        <v>4438095</v>
      </c>
      <c r="F53" s="126">
        <f>SUM(F54,F68,F76)</f>
        <v>339580</v>
      </c>
      <c r="G53" s="126">
        <f>SUM(G54,G68,G76)</f>
        <v>15257</v>
      </c>
      <c r="H53" s="126"/>
      <c r="I53" s="126"/>
      <c r="J53" s="126">
        <f t="shared" si="14"/>
        <v>354837</v>
      </c>
    </row>
    <row r="54" spans="1:10" x14ac:dyDescent="0.2">
      <c r="A54" s="132" t="s">
        <v>87</v>
      </c>
      <c r="B54" s="66">
        <f>B57+B64</f>
        <v>2831910</v>
      </c>
      <c r="C54" s="66">
        <f>C57+C64</f>
        <v>180742</v>
      </c>
      <c r="D54" s="66"/>
      <c r="E54" s="66">
        <f t="shared" si="1"/>
        <v>2651168</v>
      </c>
      <c r="F54" s="66">
        <f>F57+F64</f>
        <v>156279</v>
      </c>
      <c r="G54" s="66">
        <f>G57+G64</f>
        <v>15257</v>
      </c>
      <c r="H54" s="66"/>
      <c r="I54" s="66"/>
      <c r="J54" s="66">
        <f t="shared" si="14"/>
        <v>171536</v>
      </c>
    </row>
    <row r="55" spans="1:10" x14ac:dyDescent="0.2">
      <c r="A55" s="74" t="s">
        <v>46</v>
      </c>
      <c r="B55" s="67">
        <f>B58</f>
        <v>638208.19999999995</v>
      </c>
      <c r="C55" s="67"/>
      <c r="D55" s="67"/>
      <c r="E55" s="67">
        <f t="shared" ref="E55:E118" si="15">B55-C55-D55</f>
        <v>638208.19999999995</v>
      </c>
      <c r="F55" s="67">
        <f>F58</f>
        <v>116800</v>
      </c>
      <c r="G55" s="67">
        <f>G58</f>
        <v>11403</v>
      </c>
      <c r="H55" s="67"/>
      <c r="I55" s="67"/>
      <c r="J55" s="67">
        <f t="shared" si="14"/>
        <v>128203</v>
      </c>
    </row>
    <row r="56" spans="1:10" x14ac:dyDescent="0.2">
      <c r="A56" s="127" t="s">
        <v>82</v>
      </c>
      <c r="B56" s="66">
        <v>0</v>
      </c>
      <c r="C56" s="66"/>
      <c r="D56" s="66"/>
      <c r="E56" s="66">
        <f t="shared" si="15"/>
        <v>0</v>
      </c>
      <c r="F56" s="66"/>
      <c r="G56" s="66"/>
      <c r="H56" s="66"/>
      <c r="I56" s="66"/>
      <c r="J56" s="66">
        <f t="shared" si="14"/>
        <v>0</v>
      </c>
    </row>
    <row r="57" spans="1:10" x14ac:dyDescent="0.2">
      <c r="A57" s="28" t="s">
        <v>120</v>
      </c>
      <c r="B57" s="32">
        <f>2731910</f>
        <v>2731910</v>
      </c>
      <c r="C57" s="32">
        <f>SUM(C59)</f>
        <v>180742</v>
      </c>
      <c r="D57" s="32"/>
      <c r="E57" s="32">
        <f t="shared" si="15"/>
        <v>2551168</v>
      </c>
      <c r="F57" s="32">
        <v>156279</v>
      </c>
      <c r="G57" s="32">
        <v>15257</v>
      </c>
      <c r="H57" s="32"/>
      <c r="I57" s="32"/>
      <c r="J57" s="32">
        <f t="shared" si="14"/>
        <v>171536</v>
      </c>
    </row>
    <row r="58" spans="1:10" x14ac:dyDescent="0.2">
      <c r="A58" s="128" t="s">
        <v>46</v>
      </c>
      <c r="B58" s="67">
        <v>638208.19999999995</v>
      </c>
      <c r="C58" s="67"/>
      <c r="D58" s="67"/>
      <c r="E58" s="67">
        <f t="shared" si="15"/>
        <v>638208.19999999995</v>
      </c>
      <c r="F58" s="67">
        <v>116800</v>
      </c>
      <c r="G58" s="67">
        <v>11403</v>
      </c>
      <c r="H58" s="67"/>
      <c r="I58" s="67"/>
      <c r="J58" s="67">
        <f t="shared" si="14"/>
        <v>128203</v>
      </c>
    </row>
    <row r="59" spans="1:10" x14ac:dyDescent="0.2">
      <c r="A59" s="39" t="s">
        <v>246</v>
      </c>
      <c r="B59" s="33">
        <f>1671105</f>
        <v>1671105</v>
      </c>
      <c r="C59" s="33">
        <f>137000+43742</f>
        <v>180742</v>
      </c>
      <c r="D59" s="33"/>
      <c r="E59" s="33">
        <f t="shared" si="15"/>
        <v>1490363</v>
      </c>
      <c r="F59" s="33">
        <v>156279</v>
      </c>
      <c r="G59" s="33">
        <v>15257</v>
      </c>
      <c r="H59" s="33"/>
      <c r="I59" s="33"/>
      <c r="J59" s="33">
        <f t="shared" si="14"/>
        <v>171536</v>
      </c>
    </row>
    <row r="60" spans="1:10" x14ac:dyDescent="0.2">
      <c r="A60" s="39"/>
      <c r="B60" s="33"/>
      <c r="C60" s="33"/>
      <c r="D60" s="33"/>
      <c r="E60" s="33">
        <f t="shared" si="15"/>
        <v>0</v>
      </c>
      <c r="F60" s="33"/>
      <c r="G60" s="33"/>
      <c r="H60" s="33"/>
      <c r="I60" s="33"/>
      <c r="J60" s="33">
        <f t="shared" si="14"/>
        <v>0</v>
      </c>
    </row>
    <row r="61" spans="1:10" ht="22.5" x14ac:dyDescent="0.2">
      <c r="A61" s="120" t="s">
        <v>247</v>
      </c>
      <c r="B61" s="33"/>
      <c r="C61" s="33"/>
      <c r="D61" s="33"/>
      <c r="E61" s="33">
        <f t="shared" si="15"/>
        <v>0</v>
      </c>
      <c r="F61" s="33"/>
      <c r="G61" s="33"/>
      <c r="H61" s="33"/>
      <c r="I61" s="33"/>
      <c r="J61" s="33">
        <f t="shared" si="14"/>
        <v>0</v>
      </c>
    </row>
    <row r="62" spans="1:10" s="9" customFormat="1" x14ac:dyDescent="0.2">
      <c r="A62" s="118"/>
      <c r="B62" s="119"/>
      <c r="C62" s="119"/>
      <c r="D62" s="119"/>
      <c r="E62" s="119">
        <f t="shared" si="15"/>
        <v>0</v>
      </c>
      <c r="F62" s="119"/>
      <c r="G62" s="119"/>
      <c r="H62" s="119"/>
      <c r="I62" s="119"/>
      <c r="J62" s="119">
        <f t="shared" si="14"/>
        <v>0</v>
      </c>
    </row>
    <row r="63" spans="1:10" x14ac:dyDescent="0.2">
      <c r="A63" s="127" t="s">
        <v>192</v>
      </c>
      <c r="B63" s="66">
        <v>0</v>
      </c>
      <c r="C63" s="66"/>
      <c r="D63" s="66"/>
      <c r="E63" s="66">
        <f t="shared" si="15"/>
        <v>0</v>
      </c>
      <c r="F63" s="66"/>
      <c r="G63" s="66"/>
      <c r="H63" s="66"/>
      <c r="I63" s="66"/>
      <c r="J63" s="66">
        <f t="shared" si="14"/>
        <v>0</v>
      </c>
    </row>
    <row r="64" spans="1:10" x14ac:dyDescent="0.2">
      <c r="A64" s="37" t="s">
        <v>121</v>
      </c>
      <c r="B64" s="45">
        <v>100000</v>
      </c>
      <c r="C64" s="45"/>
      <c r="D64" s="45"/>
      <c r="E64" s="45">
        <f t="shared" si="15"/>
        <v>100000</v>
      </c>
      <c r="F64" s="45"/>
      <c r="G64" s="45"/>
      <c r="H64" s="45"/>
      <c r="I64" s="45"/>
      <c r="J64" s="45">
        <f t="shared" si="14"/>
        <v>0</v>
      </c>
    </row>
    <row r="65" spans="1:10" x14ac:dyDescent="0.2">
      <c r="A65" s="145"/>
      <c r="B65" s="146">
        <v>0</v>
      </c>
      <c r="C65" s="146"/>
      <c r="D65" s="146"/>
      <c r="E65" s="146">
        <f t="shared" si="15"/>
        <v>0</v>
      </c>
      <c r="F65" s="146"/>
      <c r="G65" s="146"/>
      <c r="H65" s="146"/>
      <c r="I65" s="146"/>
      <c r="J65" s="146">
        <f t="shared" si="14"/>
        <v>0</v>
      </c>
    </row>
    <row r="66" spans="1:10" x14ac:dyDescent="0.2">
      <c r="A66" s="37" t="s">
        <v>321</v>
      </c>
      <c r="B66" s="146"/>
      <c r="C66" s="146"/>
      <c r="D66" s="146"/>
      <c r="E66" s="146"/>
      <c r="F66" s="146"/>
      <c r="G66" s="146"/>
      <c r="H66" s="146"/>
      <c r="I66" s="146"/>
      <c r="J66" s="146">
        <f t="shared" si="14"/>
        <v>0</v>
      </c>
    </row>
    <row r="67" spans="1:10" x14ac:dyDescent="0.2">
      <c r="A67" s="145"/>
      <c r="B67" s="146"/>
      <c r="C67" s="146"/>
      <c r="D67" s="146"/>
      <c r="E67" s="146"/>
      <c r="F67" s="146"/>
      <c r="G67" s="146"/>
      <c r="H67" s="146"/>
      <c r="I67" s="146"/>
      <c r="J67" s="146">
        <f t="shared" si="14"/>
        <v>0</v>
      </c>
    </row>
    <row r="68" spans="1:10" x14ac:dyDescent="0.2">
      <c r="A68" s="132" t="s">
        <v>122</v>
      </c>
      <c r="B68" s="66">
        <f>B71</f>
        <v>2233882</v>
      </c>
      <c r="C68" s="66">
        <f>C71</f>
        <v>847000</v>
      </c>
      <c r="D68" s="66"/>
      <c r="E68" s="66">
        <f t="shared" si="15"/>
        <v>1386882</v>
      </c>
      <c r="F68" s="66">
        <f>F71</f>
        <v>183301</v>
      </c>
      <c r="G68" s="66"/>
      <c r="H68" s="66"/>
      <c r="I68" s="66"/>
      <c r="J68" s="66">
        <f t="shared" si="14"/>
        <v>183301</v>
      </c>
    </row>
    <row r="69" spans="1:10" x14ac:dyDescent="0.2">
      <c r="A69" s="74" t="s">
        <v>46</v>
      </c>
      <c r="B69" s="67">
        <f>B72</f>
        <v>925682</v>
      </c>
      <c r="C69" s="67"/>
      <c r="D69" s="67"/>
      <c r="E69" s="67">
        <f t="shared" si="15"/>
        <v>925682</v>
      </c>
      <c r="F69" s="67">
        <f>F72</f>
        <v>136996</v>
      </c>
      <c r="G69" s="67"/>
      <c r="H69" s="67"/>
      <c r="I69" s="67"/>
      <c r="J69" s="67">
        <f t="shared" ref="J69:J100" si="16">SUM(F69:I69)</f>
        <v>136996</v>
      </c>
    </row>
    <row r="70" spans="1:10" x14ac:dyDescent="0.2">
      <c r="A70" s="127" t="s">
        <v>82</v>
      </c>
      <c r="B70" s="66">
        <v>0</v>
      </c>
      <c r="C70" s="66"/>
      <c r="D70" s="66"/>
      <c r="E70" s="66">
        <f t="shared" si="15"/>
        <v>0</v>
      </c>
      <c r="F70" s="66"/>
      <c r="G70" s="66"/>
      <c r="H70" s="66"/>
      <c r="I70" s="66"/>
      <c r="J70" s="66">
        <f t="shared" si="16"/>
        <v>0</v>
      </c>
    </row>
    <row r="71" spans="1:10" x14ac:dyDescent="0.2">
      <c r="A71" s="28" t="s">
        <v>248</v>
      </c>
      <c r="B71" s="32">
        <f>2059382+174500</f>
        <v>2233882</v>
      </c>
      <c r="C71" s="32">
        <f>815000+32000</f>
        <v>847000</v>
      </c>
      <c r="D71" s="32"/>
      <c r="E71" s="32">
        <f t="shared" si="15"/>
        <v>1386882</v>
      </c>
      <c r="F71" s="32">
        <v>183301</v>
      </c>
      <c r="G71" s="32"/>
      <c r="H71" s="32"/>
      <c r="I71" s="32"/>
      <c r="J71" s="32">
        <f t="shared" si="16"/>
        <v>183301</v>
      </c>
    </row>
    <row r="72" spans="1:10" x14ac:dyDescent="0.2">
      <c r="A72" s="128" t="s">
        <v>46</v>
      </c>
      <c r="B72" s="67">
        <v>925682</v>
      </c>
      <c r="C72" s="67"/>
      <c r="D72" s="67"/>
      <c r="E72" s="67">
        <f t="shared" si="15"/>
        <v>925682</v>
      </c>
      <c r="F72" s="67">
        <v>136996</v>
      </c>
      <c r="G72" s="67"/>
      <c r="H72" s="67"/>
      <c r="I72" s="67"/>
      <c r="J72" s="67">
        <f t="shared" si="16"/>
        <v>136996</v>
      </c>
    </row>
    <row r="73" spans="1:10" x14ac:dyDescent="0.2">
      <c r="A73" s="128"/>
      <c r="B73" s="67"/>
      <c r="C73" s="67"/>
      <c r="D73" s="67"/>
      <c r="E73" s="67">
        <f t="shared" si="15"/>
        <v>0</v>
      </c>
      <c r="F73" s="67"/>
      <c r="G73" s="67"/>
      <c r="H73" s="67"/>
      <c r="I73" s="67"/>
      <c r="J73" s="67">
        <f t="shared" si="16"/>
        <v>0</v>
      </c>
    </row>
    <row r="74" spans="1:10" ht="22.5" x14ac:dyDescent="0.2">
      <c r="A74" s="120" t="s">
        <v>247</v>
      </c>
      <c r="B74" s="67"/>
      <c r="C74" s="67"/>
      <c r="D74" s="67"/>
      <c r="E74" s="67">
        <f t="shared" si="15"/>
        <v>0</v>
      </c>
      <c r="F74" s="67"/>
      <c r="G74" s="67"/>
      <c r="H74" s="67"/>
      <c r="I74" s="67"/>
      <c r="J74" s="67">
        <f t="shared" si="16"/>
        <v>0</v>
      </c>
    </row>
    <row r="75" spans="1:10" s="9" customFormat="1" x14ac:dyDescent="0.2">
      <c r="A75" s="38"/>
      <c r="B75" s="32"/>
      <c r="C75" s="32"/>
      <c r="D75" s="32"/>
      <c r="E75" s="32">
        <f t="shared" si="15"/>
        <v>0</v>
      </c>
      <c r="F75" s="32"/>
      <c r="G75" s="32"/>
      <c r="H75" s="32"/>
      <c r="I75" s="32"/>
      <c r="J75" s="32">
        <f t="shared" si="16"/>
        <v>0</v>
      </c>
    </row>
    <row r="76" spans="1:10" x14ac:dyDescent="0.2">
      <c r="A76" s="132" t="s">
        <v>123</v>
      </c>
      <c r="B76" s="66">
        <v>400045</v>
      </c>
      <c r="C76" s="66"/>
      <c r="D76" s="66"/>
      <c r="E76" s="66">
        <f t="shared" si="15"/>
        <v>400045</v>
      </c>
      <c r="F76" s="66"/>
      <c r="G76" s="66"/>
      <c r="H76" s="66"/>
      <c r="I76" s="66"/>
      <c r="J76" s="66">
        <f t="shared" si="16"/>
        <v>0</v>
      </c>
    </row>
    <row r="77" spans="1:10" x14ac:dyDescent="0.2">
      <c r="A77" s="38"/>
      <c r="B77" s="32"/>
      <c r="C77" s="32"/>
      <c r="D77" s="32"/>
      <c r="E77" s="32">
        <f t="shared" si="15"/>
        <v>0</v>
      </c>
      <c r="F77" s="32"/>
      <c r="G77" s="32"/>
      <c r="H77" s="32"/>
      <c r="I77" s="32"/>
      <c r="J77" s="32">
        <f t="shared" si="16"/>
        <v>0</v>
      </c>
    </row>
    <row r="78" spans="1:10" ht="15" x14ac:dyDescent="0.2">
      <c r="A78" s="134" t="s">
        <v>124</v>
      </c>
      <c r="B78" s="69">
        <v>5225</v>
      </c>
      <c r="C78" s="69"/>
      <c r="D78" s="69"/>
      <c r="E78" s="69">
        <f t="shared" si="15"/>
        <v>5225</v>
      </c>
      <c r="F78" s="69"/>
      <c r="G78" s="69"/>
      <c r="H78" s="69"/>
      <c r="I78" s="69"/>
      <c r="J78" s="69">
        <f t="shared" si="16"/>
        <v>0</v>
      </c>
    </row>
    <row r="79" spans="1:10" x14ac:dyDescent="0.2">
      <c r="A79" s="132" t="s">
        <v>125</v>
      </c>
      <c r="B79" s="66">
        <v>5225</v>
      </c>
      <c r="C79" s="66"/>
      <c r="D79" s="66"/>
      <c r="E79" s="66">
        <f t="shared" si="15"/>
        <v>5225</v>
      </c>
      <c r="F79" s="66"/>
      <c r="G79" s="66"/>
      <c r="H79" s="66"/>
      <c r="I79" s="66"/>
      <c r="J79" s="66">
        <f t="shared" si="16"/>
        <v>0</v>
      </c>
    </row>
    <row r="80" spans="1:10" s="9" customFormat="1" x14ac:dyDescent="0.2">
      <c r="A80" s="129"/>
      <c r="B80" s="130"/>
      <c r="C80" s="130"/>
      <c r="D80" s="130"/>
      <c r="E80" s="130">
        <f t="shared" si="15"/>
        <v>0</v>
      </c>
      <c r="F80" s="130"/>
      <c r="G80" s="130"/>
      <c r="H80" s="130"/>
      <c r="I80" s="130"/>
      <c r="J80" s="130">
        <f t="shared" si="16"/>
        <v>0</v>
      </c>
    </row>
    <row r="81" spans="1:10" x14ac:dyDescent="0.2">
      <c r="A81" s="104" t="s">
        <v>83</v>
      </c>
      <c r="B81" s="70">
        <f>SUM(B83,B86,B94,B96,B101,B103,B105,B108,B110,B121,B126,B131)</f>
        <v>13402336</v>
      </c>
      <c r="C81" s="70">
        <f>SUM(C83,C86,C94,C96,C101,C103,C105,C108,C110,C121,C126,C131)</f>
        <v>12400</v>
      </c>
      <c r="D81" s="70">
        <f>SUM(D83,D86,D94,D96,D101,D103,D105,D108,D110,D121,D126,D131)</f>
        <v>16684</v>
      </c>
      <c r="E81" s="70">
        <f t="shared" si="15"/>
        <v>13373252</v>
      </c>
      <c r="F81" s="70">
        <f>SUM(F83,F86,F94,F96,F101,F103,F105,F108,F110,F121,F126,F131)</f>
        <v>472768</v>
      </c>
      <c r="G81" s="70">
        <f t="shared" ref="G81:I81" si="17">SUM(G83,G86,G94,G96,G101,G103,G105,G108,G110,G121,G126,G131)</f>
        <v>0</v>
      </c>
      <c r="H81" s="70">
        <f t="shared" si="17"/>
        <v>0</v>
      </c>
      <c r="I81" s="70">
        <f t="shared" si="17"/>
        <v>270734</v>
      </c>
      <c r="J81" s="70">
        <f t="shared" si="16"/>
        <v>743502</v>
      </c>
    </row>
    <row r="82" spans="1:10" x14ac:dyDescent="0.2">
      <c r="A82" s="104"/>
      <c r="B82" s="70">
        <v>0</v>
      </c>
      <c r="C82" s="70"/>
      <c r="D82" s="70"/>
      <c r="E82" s="70">
        <f t="shared" si="15"/>
        <v>0</v>
      </c>
      <c r="F82" s="70"/>
      <c r="G82" s="70"/>
      <c r="H82" s="70"/>
      <c r="I82" s="70"/>
      <c r="J82" s="70">
        <f t="shared" si="16"/>
        <v>0</v>
      </c>
    </row>
    <row r="83" spans="1:10" x14ac:dyDescent="0.2">
      <c r="A83" s="109" t="s">
        <v>152</v>
      </c>
      <c r="B83" s="73">
        <v>4278669</v>
      </c>
      <c r="C83" s="73"/>
      <c r="D83" s="73"/>
      <c r="E83" s="73">
        <f t="shared" si="15"/>
        <v>4278669</v>
      </c>
      <c r="F83" s="73">
        <f>466779+4</f>
        <v>466783</v>
      </c>
      <c r="G83" s="73"/>
      <c r="H83" s="73"/>
      <c r="I83" s="73">
        <v>270734</v>
      </c>
      <c r="J83" s="73">
        <f t="shared" si="16"/>
        <v>737517</v>
      </c>
    </row>
    <row r="84" spans="1:10" x14ac:dyDescent="0.2">
      <c r="A84" s="72" t="s">
        <v>46</v>
      </c>
      <c r="B84" s="67">
        <v>2975727</v>
      </c>
      <c r="C84" s="67"/>
      <c r="D84" s="67"/>
      <c r="E84" s="67">
        <f t="shared" si="15"/>
        <v>2975727</v>
      </c>
      <c r="F84" s="67">
        <v>345043</v>
      </c>
      <c r="G84" s="67"/>
      <c r="H84" s="67"/>
      <c r="I84" s="67">
        <v>200100</v>
      </c>
      <c r="J84" s="67">
        <f t="shared" si="16"/>
        <v>545143</v>
      </c>
    </row>
    <row r="85" spans="1:10" x14ac:dyDescent="0.2">
      <c r="A85" s="104"/>
      <c r="B85" s="70">
        <v>0</v>
      </c>
      <c r="C85" s="70"/>
      <c r="D85" s="70"/>
      <c r="E85" s="70">
        <f t="shared" si="15"/>
        <v>0</v>
      </c>
      <c r="F85" s="70"/>
      <c r="G85" s="70"/>
      <c r="H85" s="70"/>
      <c r="I85" s="70"/>
      <c r="J85" s="70">
        <f t="shared" si="16"/>
        <v>0</v>
      </c>
    </row>
    <row r="86" spans="1:10" x14ac:dyDescent="0.2">
      <c r="A86" s="114" t="s">
        <v>113</v>
      </c>
      <c r="B86" s="115">
        <f>SUM(B87:B90)</f>
        <v>5760120</v>
      </c>
      <c r="C86" s="115"/>
      <c r="D86" s="115"/>
      <c r="E86" s="115">
        <f t="shared" si="15"/>
        <v>5760120</v>
      </c>
      <c r="F86" s="115"/>
      <c r="G86" s="115"/>
      <c r="H86" s="115"/>
      <c r="I86" s="115"/>
      <c r="J86" s="115">
        <f t="shared" si="16"/>
        <v>0</v>
      </c>
    </row>
    <row r="87" spans="1:10" x14ac:dyDescent="0.2">
      <c r="A87" s="117" t="s">
        <v>185</v>
      </c>
      <c r="B87" s="119">
        <v>4965000</v>
      </c>
      <c r="C87" s="119"/>
      <c r="D87" s="119"/>
      <c r="E87" s="119">
        <f t="shared" si="15"/>
        <v>4965000</v>
      </c>
      <c r="F87" s="119"/>
      <c r="G87" s="119"/>
      <c r="H87" s="119"/>
      <c r="I87" s="119"/>
      <c r="J87" s="119">
        <f t="shared" si="16"/>
        <v>0</v>
      </c>
    </row>
    <row r="88" spans="1:10" ht="22.5" x14ac:dyDescent="0.2">
      <c r="A88" s="95" t="s">
        <v>114</v>
      </c>
      <c r="B88" s="121">
        <v>482000</v>
      </c>
      <c r="C88" s="121"/>
      <c r="D88" s="121"/>
      <c r="E88" s="121">
        <f t="shared" si="15"/>
        <v>482000</v>
      </c>
      <c r="F88" s="121"/>
      <c r="G88" s="121"/>
      <c r="H88" s="121"/>
      <c r="I88" s="121"/>
      <c r="J88" s="121">
        <f t="shared" si="16"/>
        <v>0</v>
      </c>
    </row>
    <row r="89" spans="1:10" ht="22.5" x14ac:dyDescent="0.2">
      <c r="A89" s="95" t="s">
        <v>115</v>
      </c>
      <c r="B89" s="121">
        <v>161240</v>
      </c>
      <c r="C89" s="121"/>
      <c r="D89" s="121"/>
      <c r="E89" s="121">
        <f t="shared" si="15"/>
        <v>161240</v>
      </c>
      <c r="F89" s="121"/>
      <c r="G89" s="121"/>
      <c r="H89" s="121"/>
      <c r="I89" s="121"/>
      <c r="J89" s="121">
        <f t="shared" si="16"/>
        <v>0</v>
      </c>
    </row>
    <row r="90" spans="1:10" x14ac:dyDescent="0.2">
      <c r="A90" s="95" t="s">
        <v>116</v>
      </c>
      <c r="B90" s="121">
        <v>151880</v>
      </c>
      <c r="C90" s="121"/>
      <c r="D90" s="121"/>
      <c r="E90" s="121">
        <f t="shared" si="15"/>
        <v>151880</v>
      </c>
      <c r="F90" s="121"/>
      <c r="G90" s="121"/>
      <c r="H90" s="121"/>
      <c r="I90" s="121"/>
      <c r="J90" s="121">
        <f t="shared" si="16"/>
        <v>0</v>
      </c>
    </row>
    <row r="91" spans="1:10" x14ac:dyDescent="0.2">
      <c r="A91" s="95"/>
      <c r="B91" s="121">
        <v>0</v>
      </c>
      <c r="C91" s="121"/>
      <c r="D91" s="121"/>
      <c r="E91" s="121">
        <f t="shared" si="15"/>
        <v>0</v>
      </c>
      <c r="F91" s="121"/>
      <c r="G91" s="121"/>
      <c r="H91" s="121"/>
      <c r="I91" s="121"/>
      <c r="J91" s="121">
        <f t="shared" si="16"/>
        <v>0</v>
      </c>
    </row>
    <row r="92" spans="1:10" ht="22.5" x14ac:dyDescent="0.2">
      <c r="A92" s="120" t="s">
        <v>117</v>
      </c>
      <c r="B92" s="119">
        <v>0</v>
      </c>
      <c r="C92" s="119"/>
      <c r="D92" s="119"/>
      <c r="E92" s="119">
        <f t="shared" si="15"/>
        <v>0</v>
      </c>
      <c r="F92" s="119"/>
      <c r="G92" s="119"/>
      <c r="H92" s="119"/>
      <c r="I92" s="119"/>
      <c r="J92" s="119">
        <f t="shared" si="16"/>
        <v>0</v>
      </c>
    </row>
    <row r="93" spans="1:10" x14ac:dyDescent="0.2">
      <c r="A93" s="107"/>
      <c r="B93" s="108">
        <v>0</v>
      </c>
      <c r="C93" s="108"/>
      <c r="D93" s="108"/>
      <c r="E93" s="108">
        <f t="shared" si="15"/>
        <v>0</v>
      </c>
      <c r="F93" s="108"/>
      <c r="G93" s="108"/>
      <c r="H93" s="108"/>
      <c r="I93" s="108"/>
      <c r="J93" s="108">
        <f t="shared" si="16"/>
        <v>0</v>
      </c>
    </row>
    <row r="94" spans="1:10" x14ac:dyDescent="0.2">
      <c r="A94" s="109" t="s">
        <v>118</v>
      </c>
      <c r="B94" s="73">
        <v>66500</v>
      </c>
      <c r="C94" s="73"/>
      <c r="D94" s="73"/>
      <c r="E94" s="73">
        <f t="shared" si="15"/>
        <v>66500</v>
      </c>
      <c r="F94" s="73"/>
      <c r="G94" s="73"/>
      <c r="H94" s="73"/>
      <c r="I94" s="73"/>
      <c r="J94" s="73">
        <f t="shared" si="16"/>
        <v>0</v>
      </c>
    </row>
    <row r="95" spans="1:10" x14ac:dyDescent="0.2">
      <c r="A95" s="107"/>
      <c r="B95" s="108">
        <v>0</v>
      </c>
      <c r="C95" s="108"/>
      <c r="D95" s="108"/>
      <c r="E95" s="108">
        <f t="shared" si="15"/>
        <v>0</v>
      </c>
      <c r="F95" s="108"/>
      <c r="G95" s="108"/>
      <c r="H95" s="108"/>
      <c r="I95" s="108"/>
      <c r="J95" s="108">
        <f t="shared" si="16"/>
        <v>0</v>
      </c>
    </row>
    <row r="96" spans="1:10" x14ac:dyDescent="0.2">
      <c r="A96" s="114" t="s">
        <v>249</v>
      </c>
      <c r="B96" s="115">
        <v>281037</v>
      </c>
      <c r="C96" s="115"/>
      <c r="D96" s="115"/>
      <c r="E96" s="115">
        <f t="shared" si="15"/>
        <v>281037</v>
      </c>
      <c r="F96" s="115">
        <v>4585</v>
      </c>
      <c r="G96" s="115"/>
      <c r="H96" s="115"/>
      <c r="I96" s="115"/>
      <c r="J96" s="115">
        <f t="shared" si="16"/>
        <v>4585</v>
      </c>
    </row>
    <row r="97" spans="1:10" x14ac:dyDescent="0.2">
      <c r="A97" s="72" t="s">
        <v>46</v>
      </c>
      <c r="B97" s="67">
        <v>36528</v>
      </c>
      <c r="C97" s="67"/>
      <c r="D97" s="67"/>
      <c r="E97" s="67">
        <f t="shared" si="15"/>
        <v>36528</v>
      </c>
      <c r="F97" s="67">
        <v>3427</v>
      </c>
      <c r="G97" s="67"/>
      <c r="H97" s="67"/>
      <c r="I97" s="67"/>
      <c r="J97" s="67">
        <f t="shared" si="16"/>
        <v>3427</v>
      </c>
    </row>
    <row r="98" spans="1:10" x14ac:dyDescent="0.2">
      <c r="A98" s="72"/>
      <c r="B98" s="67">
        <v>0</v>
      </c>
      <c r="C98" s="67"/>
      <c r="D98" s="67"/>
      <c r="E98" s="67">
        <f t="shared" si="15"/>
        <v>0</v>
      </c>
      <c r="F98" s="67"/>
      <c r="G98" s="67"/>
      <c r="H98" s="67"/>
      <c r="I98" s="67"/>
      <c r="J98" s="67">
        <f t="shared" si="16"/>
        <v>0</v>
      </c>
    </row>
    <row r="99" spans="1:10" ht="22.5" x14ac:dyDescent="0.2">
      <c r="A99" s="120" t="s">
        <v>247</v>
      </c>
      <c r="B99" s="67"/>
      <c r="C99" s="67"/>
      <c r="D99" s="67"/>
      <c r="E99" s="67">
        <f t="shared" si="15"/>
        <v>0</v>
      </c>
      <c r="F99" s="67"/>
      <c r="G99" s="67"/>
      <c r="H99" s="67"/>
      <c r="I99" s="67"/>
      <c r="J99" s="67">
        <f t="shared" si="16"/>
        <v>0</v>
      </c>
    </row>
    <row r="100" spans="1:10" x14ac:dyDescent="0.2">
      <c r="A100" s="72"/>
      <c r="B100" s="67"/>
      <c r="C100" s="67"/>
      <c r="D100" s="67"/>
      <c r="E100" s="67">
        <f t="shared" si="15"/>
        <v>0</v>
      </c>
      <c r="F100" s="67"/>
      <c r="G100" s="67"/>
      <c r="H100" s="67"/>
      <c r="I100" s="67"/>
      <c r="J100" s="67">
        <f t="shared" si="16"/>
        <v>0</v>
      </c>
    </row>
    <row r="101" spans="1:10" x14ac:dyDescent="0.2">
      <c r="A101" s="107" t="s">
        <v>126</v>
      </c>
      <c r="B101" s="108">
        <v>486300</v>
      </c>
      <c r="C101" s="108"/>
      <c r="D101" s="108"/>
      <c r="E101" s="108">
        <f t="shared" si="15"/>
        <v>486300</v>
      </c>
      <c r="F101" s="108"/>
      <c r="G101" s="108"/>
      <c r="H101" s="108"/>
      <c r="I101" s="108"/>
      <c r="J101" s="108">
        <f t="shared" ref="J101:J132" si="18">SUM(F101:I101)</f>
        <v>0</v>
      </c>
    </row>
    <row r="102" spans="1:10" x14ac:dyDescent="0.2">
      <c r="A102" s="107"/>
      <c r="B102" s="108">
        <v>0</v>
      </c>
      <c r="C102" s="108"/>
      <c r="D102" s="108"/>
      <c r="E102" s="108">
        <f t="shared" si="15"/>
        <v>0</v>
      </c>
      <c r="F102" s="108"/>
      <c r="G102" s="108"/>
      <c r="H102" s="108"/>
      <c r="I102" s="108"/>
      <c r="J102" s="108">
        <f t="shared" si="18"/>
        <v>0</v>
      </c>
    </row>
    <row r="103" spans="1:10" x14ac:dyDescent="0.2">
      <c r="A103" s="114" t="s">
        <v>153</v>
      </c>
      <c r="B103" s="115">
        <v>220000</v>
      </c>
      <c r="C103" s="115"/>
      <c r="D103" s="115"/>
      <c r="E103" s="115">
        <f t="shared" si="15"/>
        <v>220000</v>
      </c>
      <c r="F103" s="115"/>
      <c r="G103" s="115"/>
      <c r="H103" s="115"/>
      <c r="I103" s="115"/>
      <c r="J103" s="115">
        <f t="shared" si="18"/>
        <v>0</v>
      </c>
    </row>
    <row r="104" spans="1:10" x14ac:dyDescent="0.2">
      <c r="A104" s="112"/>
      <c r="B104" s="113">
        <v>0</v>
      </c>
      <c r="C104" s="113"/>
      <c r="D104" s="113"/>
      <c r="E104" s="113">
        <f t="shared" si="15"/>
        <v>0</v>
      </c>
      <c r="F104" s="113"/>
      <c r="G104" s="113"/>
      <c r="H104" s="113"/>
      <c r="I104" s="113"/>
      <c r="J104" s="113">
        <f t="shared" si="18"/>
        <v>0</v>
      </c>
    </row>
    <row r="105" spans="1:10" x14ac:dyDescent="0.2">
      <c r="A105" s="109" t="s">
        <v>130</v>
      </c>
      <c r="B105" s="73">
        <v>9500</v>
      </c>
      <c r="C105" s="73">
        <v>9500</v>
      </c>
      <c r="D105" s="73"/>
      <c r="E105" s="73">
        <f t="shared" si="15"/>
        <v>0</v>
      </c>
      <c r="F105" s="73">
        <v>1400</v>
      </c>
      <c r="G105" s="73"/>
      <c r="H105" s="73"/>
      <c r="I105" s="73"/>
      <c r="J105" s="73">
        <f t="shared" si="18"/>
        <v>1400</v>
      </c>
    </row>
    <row r="106" spans="1:10" x14ac:dyDescent="0.2">
      <c r="A106" s="72" t="s">
        <v>46</v>
      </c>
      <c r="B106" s="67">
        <v>7100</v>
      </c>
      <c r="C106" s="67">
        <v>7100</v>
      </c>
      <c r="D106" s="67"/>
      <c r="E106" s="67">
        <f t="shared" si="15"/>
        <v>0</v>
      </c>
      <c r="F106" s="67">
        <v>1050</v>
      </c>
      <c r="G106" s="67"/>
      <c r="H106" s="67"/>
      <c r="I106" s="67"/>
      <c r="J106" s="67">
        <f t="shared" si="18"/>
        <v>1050</v>
      </c>
    </row>
    <row r="107" spans="1:10" x14ac:dyDescent="0.2">
      <c r="A107" s="72"/>
      <c r="B107" s="67">
        <v>0</v>
      </c>
      <c r="C107" s="67"/>
      <c r="D107" s="67"/>
      <c r="E107" s="67">
        <f t="shared" si="15"/>
        <v>0</v>
      </c>
      <c r="F107" s="67"/>
      <c r="G107" s="67"/>
      <c r="H107" s="67"/>
      <c r="I107" s="67"/>
      <c r="J107" s="67">
        <f t="shared" si="18"/>
        <v>0</v>
      </c>
    </row>
    <row r="108" spans="1:10" x14ac:dyDescent="0.2">
      <c r="A108" s="114" t="s">
        <v>140</v>
      </c>
      <c r="B108" s="115">
        <v>40000</v>
      </c>
      <c r="C108" s="115"/>
      <c r="D108" s="115"/>
      <c r="E108" s="115">
        <f t="shared" si="15"/>
        <v>40000</v>
      </c>
      <c r="F108" s="115"/>
      <c r="G108" s="115"/>
      <c r="H108" s="115"/>
      <c r="I108" s="115"/>
      <c r="J108" s="115">
        <f t="shared" si="18"/>
        <v>0</v>
      </c>
    </row>
    <row r="109" spans="1:10" x14ac:dyDescent="0.2">
      <c r="A109" s="114"/>
      <c r="B109" s="115">
        <v>0</v>
      </c>
      <c r="C109" s="115"/>
      <c r="D109" s="115"/>
      <c r="E109" s="115">
        <f t="shared" si="15"/>
        <v>0</v>
      </c>
      <c r="F109" s="115"/>
      <c r="G109" s="115"/>
      <c r="H109" s="115"/>
      <c r="I109" s="115"/>
      <c r="J109" s="115">
        <f t="shared" si="18"/>
        <v>0</v>
      </c>
    </row>
    <row r="110" spans="1:10" x14ac:dyDescent="0.2">
      <c r="A110" s="114" t="s">
        <v>154</v>
      </c>
      <c r="B110" s="115">
        <f>2212402-30000</f>
        <v>2182402</v>
      </c>
      <c r="C110" s="115">
        <v>2900</v>
      </c>
      <c r="D110" s="115"/>
      <c r="E110" s="115">
        <f t="shared" si="15"/>
        <v>2179502</v>
      </c>
      <c r="F110" s="115">
        <f t="shared" ref="F110:I110" si="19">SUM(F111:F117)</f>
        <v>0</v>
      </c>
      <c r="G110" s="115">
        <f t="shared" si="19"/>
        <v>0</v>
      </c>
      <c r="H110" s="115">
        <f t="shared" si="19"/>
        <v>0</v>
      </c>
      <c r="I110" s="115">
        <f t="shared" si="19"/>
        <v>0</v>
      </c>
      <c r="J110" s="115">
        <f t="shared" si="18"/>
        <v>0</v>
      </c>
    </row>
    <row r="111" spans="1:10" x14ac:dyDescent="0.2">
      <c r="A111" s="117" t="s">
        <v>186</v>
      </c>
      <c r="B111" s="119">
        <v>114552</v>
      </c>
      <c r="C111" s="119"/>
      <c r="D111" s="119"/>
      <c r="E111" s="119">
        <f t="shared" si="15"/>
        <v>114552</v>
      </c>
      <c r="F111" s="119"/>
      <c r="G111" s="119"/>
      <c r="H111" s="119"/>
      <c r="I111" s="119"/>
      <c r="J111" s="119">
        <f t="shared" si="18"/>
        <v>0</v>
      </c>
    </row>
    <row r="112" spans="1:10" x14ac:dyDescent="0.2">
      <c r="A112" s="118" t="s">
        <v>127</v>
      </c>
      <c r="B112" s="119">
        <v>690350</v>
      </c>
      <c r="C112" s="119"/>
      <c r="D112" s="119"/>
      <c r="E112" s="119">
        <f t="shared" si="15"/>
        <v>690350</v>
      </c>
      <c r="F112" s="119"/>
      <c r="G112" s="119"/>
      <c r="H112" s="119"/>
      <c r="I112" s="119"/>
      <c r="J112" s="119">
        <f t="shared" si="18"/>
        <v>0</v>
      </c>
    </row>
    <row r="113" spans="1:10" x14ac:dyDescent="0.2">
      <c r="A113" s="118" t="s">
        <v>128</v>
      </c>
      <c r="B113" s="119">
        <v>67900</v>
      </c>
      <c r="C113" s="119"/>
      <c r="D113" s="119"/>
      <c r="E113" s="119">
        <f t="shared" si="15"/>
        <v>67900</v>
      </c>
      <c r="F113" s="119"/>
      <c r="G113" s="119"/>
      <c r="H113" s="119"/>
      <c r="I113" s="119"/>
      <c r="J113" s="119">
        <f t="shared" si="18"/>
        <v>0</v>
      </c>
    </row>
    <row r="114" spans="1:10" x14ac:dyDescent="0.2">
      <c r="A114" s="118" t="s">
        <v>129</v>
      </c>
      <c r="B114" s="119">
        <v>50000</v>
      </c>
      <c r="C114" s="119"/>
      <c r="D114" s="119"/>
      <c r="E114" s="119">
        <f t="shared" si="15"/>
        <v>50000</v>
      </c>
      <c r="F114" s="119"/>
      <c r="G114" s="119"/>
      <c r="H114" s="119"/>
      <c r="I114" s="119"/>
      <c r="J114" s="119">
        <f t="shared" si="18"/>
        <v>0</v>
      </c>
    </row>
    <row r="115" spans="1:10" x14ac:dyDescent="0.2">
      <c r="A115" s="118" t="s">
        <v>155</v>
      </c>
      <c r="B115" s="119">
        <v>510900</v>
      </c>
      <c r="C115" s="119"/>
      <c r="D115" s="119"/>
      <c r="E115" s="119">
        <f t="shared" si="15"/>
        <v>510900</v>
      </c>
      <c r="F115" s="119"/>
      <c r="G115" s="119"/>
      <c r="H115" s="119"/>
      <c r="I115" s="119"/>
      <c r="J115" s="119">
        <f t="shared" si="18"/>
        <v>0</v>
      </c>
    </row>
    <row r="116" spans="1:10" x14ac:dyDescent="0.2">
      <c r="A116" s="118" t="s">
        <v>119</v>
      </c>
      <c r="B116" s="119">
        <v>34000</v>
      </c>
      <c r="C116" s="119"/>
      <c r="D116" s="119"/>
      <c r="E116" s="119">
        <f t="shared" si="15"/>
        <v>34000</v>
      </c>
      <c r="F116" s="119"/>
      <c r="G116" s="119"/>
      <c r="H116" s="119"/>
      <c r="I116" s="119"/>
      <c r="J116" s="119">
        <f t="shared" si="18"/>
        <v>0</v>
      </c>
    </row>
    <row r="117" spans="1:10" ht="22.5" x14ac:dyDescent="0.2">
      <c r="A117" s="95" t="s">
        <v>227</v>
      </c>
      <c r="B117" s="121">
        <v>629900</v>
      </c>
      <c r="C117" s="121"/>
      <c r="D117" s="121"/>
      <c r="E117" s="121">
        <f t="shared" si="15"/>
        <v>629900</v>
      </c>
      <c r="F117" s="121"/>
      <c r="G117" s="121"/>
      <c r="H117" s="121"/>
      <c r="I117" s="121"/>
      <c r="J117" s="121">
        <f t="shared" si="18"/>
        <v>0</v>
      </c>
    </row>
    <row r="118" spans="1:10" x14ac:dyDescent="0.2">
      <c r="A118" s="114"/>
      <c r="B118" s="115">
        <v>0</v>
      </c>
      <c r="C118" s="115"/>
      <c r="D118" s="115"/>
      <c r="E118" s="115">
        <f t="shared" si="15"/>
        <v>0</v>
      </c>
      <c r="F118" s="115"/>
      <c r="G118" s="115"/>
      <c r="H118" s="115"/>
      <c r="I118" s="115"/>
      <c r="J118" s="115">
        <f t="shared" si="18"/>
        <v>0</v>
      </c>
    </row>
    <row r="119" spans="1:10" ht="22.5" x14ac:dyDescent="0.2">
      <c r="A119" s="120" t="s">
        <v>117</v>
      </c>
      <c r="B119" s="119">
        <v>0</v>
      </c>
      <c r="C119" s="119"/>
      <c r="D119" s="119"/>
      <c r="E119" s="119">
        <f t="shared" ref="E119:E133" si="20">B119-C119-D119</f>
        <v>0</v>
      </c>
      <c r="F119" s="119"/>
      <c r="G119" s="119"/>
      <c r="H119" s="119"/>
      <c r="I119" s="119"/>
      <c r="J119" s="119">
        <f t="shared" si="18"/>
        <v>0</v>
      </c>
    </row>
    <row r="120" spans="1:10" x14ac:dyDescent="0.2">
      <c r="A120" s="107"/>
      <c r="B120" s="108">
        <v>0</v>
      </c>
      <c r="C120" s="108"/>
      <c r="D120" s="108"/>
      <c r="E120" s="108">
        <f t="shared" si="20"/>
        <v>0</v>
      </c>
      <c r="F120" s="108"/>
      <c r="G120" s="108"/>
      <c r="H120" s="108"/>
      <c r="I120" s="108"/>
      <c r="J120" s="108">
        <f t="shared" si="18"/>
        <v>0</v>
      </c>
    </row>
    <row r="121" spans="1:10" ht="38.25" x14ac:dyDescent="0.2">
      <c r="A121" s="114" t="s">
        <v>275</v>
      </c>
      <c r="B121" s="115">
        <v>2808</v>
      </c>
      <c r="C121" s="115"/>
      <c r="D121" s="115">
        <f>SUM(D124)</f>
        <v>1684</v>
      </c>
      <c r="E121" s="115">
        <f t="shared" si="20"/>
        <v>1124</v>
      </c>
      <c r="F121" s="115"/>
      <c r="G121" s="115"/>
      <c r="H121" s="115"/>
      <c r="I121" s="115"/>
      <c r="J121" s="115">
        <f t="shared" si="18"/>
        <v>0</v>
      </c>
    </row>
    <row r="122" spans="1:10" x14ac:dyDescent="0.2">
      <c r="A122" s="72" t="s">
        <v>46</v>
      </c>
      <c r="B122" s="115"/>
      <c r="C122" s="115"/>
      <c r="D122" s="115"/>
      <c r="E122" s="115"/>
      <c r="F122" s="115"/>
      <c r="G122" s="115"/>
      <c r="H122" s="115"/>
      <c r="I122" s="115"/>
      <c r="J122" s="115">
        <f t="shared" si="18"/>
        <v>0</v>
      </c>
    </row>
    <row r="123" spans="1:10" x14ac:dyDescent="0.2">
      <c r="A123" s="122"/>
      <c r="B123" s="123">
        <v>0</v>
      </c>
      <c r="C123" s="123"/>
      <c r="D123" s="123"/>
      <c r="E123" s="123">
        <f t="shared" si="20"/>
        <v>0</v>
      </c>
      <c r="F123" s="123"/>
      <c r="G123" s="123"/>
      <c r="H123" s="123"/>
      <c r="I123" s="123"/>
      <c r="J123" s="123">
        <f t="shared" si="18"/>
        <v>0</v>
      </c>
    </row>
    <row r="124" spans="1:10" x14ac:dyDescent="0.2">
      <c r="A124" s="124" t="s">
        <v>99</v>
      </c>
      <c r="B124" s="68">
        <v>1684</v>
      </c>
      <c r="C124" s="68"/>
      <c r="D124" s="68">
        <v>1684</v>
      </c>
      <c r="E124" s="68">
        <f t="shared" si="20"/>
        <v>0</v>
      </c>
      <c r="F124" s="68"/>
      <c r="G124" s="68"/>
      <c r="H124" s="68"/>
      <c r="I124" s="68"/>
      <c r="J124" s="68">
        <f t="shared" si="18"/>
        <v>0</v>
      </c>
    </row>
    <row r="125" spans="1:10" x14ac:dyDescent="0.2">
      <c r="A125" s="114"/>
      <c r="B125" s="115">
        <v>0</v>
      </c>
      <c r="C125" s="115"/>
      <c r="D125" s="115"/>
      <c r="E125" s="115">
        <f t="shared" si="20"/>
        <v>0</v>
      </c>
      <c r="F125" s="115"/>
      <c r="G125" s="115"/>
      <c r="H125" s="115"/>
      <c r="I125" s="115"/>
      <c r="J125" s="115">
        <f t="shared" si="18"/>
        <v>0</v>
      </c>
    </row>
    <row r="126" spans="1:10" ht="25.5" x14ac:dyDescent="0.2">
      <c r="A126" s="114" t="s">
        <v>276</v>
      </c>
      <c r="B126" s="115">
        <v>25000</v>
      </c>
      <c r="C126" s="115"/>
      <c r="D126" s="115">
        <f>SUM(D129)</f>
        <v>15000</v>
      </c>
      <c r="E126" s="115">
        <f t="shared" si="20"/>
        <v>10000</v>
      </c>
      <c r="F126" s="115"/>
      <c r="G126" s="115"/>
      <c r="H126" s="115"/>
      <c r="I126" s="115"/>
      <c r="J126" s="115">
        <f t="shared" si="18"/>
        <v>0</v>
      </c>
    </row>
    <row r="127" spans="1:10" x14ac:dyDescent="0.2">
      <c r="A127" s="72" t="s">
        <v>46</v>
      </c>
      <c r="B127" s="67">
        <v>4260</v>
      </c>
      <c r="C127" s="67"/>
      <c r="D127" s="67"/>
      <c r="E127" s="67">
        <f t="shared" si="20"/>
        <v>4260</v>
      </c>
      <c r="F127" s="67"/>
      <c r="G127" s="67"/>
      <c r="H127" s="67"/>
      <c r="I127" s="67"/>
      <c r="J127" s="67">
        <f t="shared" si="18"/>
        <v>0</v>
      </c>
    </row>
    <row r="128" spans="1:10" x14ac:dyDescent="0.2">
      <c r="A128" s="112"/>
      <c r="B128" s="113">
        <v>0</v>
      </c>
      <c r="C128" s="113"/>
      <c r="D128" s="113"/>
      <c r="E128" s="113">
        <f t="shared" si="20"/>
        <v>0</v>
      </c>
      <c r="F128" s="113"/>
      <c r="G128" s="113"/>
      <c r="H128" s="113"/>
      <c r="I128" s="113"/>
      <c r="J128" s="113">
        <f t="shared" si="18"/>
        <v>0</v>
      </c>
    </row>
    <row r="129" spans="1:10" x14ac:dyDescent="0.2">
      <c r="A129" s="124" t="s">
        <v>99</v>
      </c>
      <c r="B129" s="68">
        <v>15000</v>
      </c>
      <c r="C129" s="68"/>
      <c r="D129" s="68">
        <v>15000</v>
      </c>
      <c r="E129" s="68">
        <f t="shared" si="20"/>
        <v>0</v>
      </c>
      <c r="F129" s="68"/>
      <c r="G129" s="68"/>
      <c r="H129" s="68"/>
      <c r="I129" s="68"/>
      <c r="J129" s="68">
        <f t="shared" si="18"/>
        <v>0</v>
      </c>
    </row>
    <row r="130" spans="1:10" x14ac:dyDescent="0.2">
      <c r="A130" s="124"/>
      <c r="B130" s="68">
        <v>0</v>
      </c>
      <c r="C130" s="68"/>
      <c r="D130" s="68"/>
      <c r="E130" s="68">
        <f t="shared" si="20"/>
        <v>0</v>
      </c>
      <c r="F130" s="68"/>
      <c r="G130" s="68"/>
      <c r="H130" s="68"/>
      <c r="I130" s="68"/>
      <c r="J130" s="68">
        <f t="shared" si="18"/>
        <v>0</v>
      </c>
    </row>
    <row r="131" spans="1:10" ht="25.5" x14ac:dyDescent="0.2">
      <c r="A131" s="114" t="s">
        <v>193</v>
      </c>
      <c r="B131" s="115">
        <v>50000</v>
      </c>
      <c r="C131" s="115"/>
      <c r="D131" s="115"/>
      <c r="E131" s="115">
        <f t="shared" si="20"/>
        <v>50000</v>
      </c>
      <c r="F131" s="115"/>
      <c r="G131" s="115"/>
      <c r="H131" s="115"/>
      <c r="I131" s="115"/>
      <c r="J131" s="115">
        <f t="shared" si="18"/>
        <v>0</v>
      </c>
    </row>
    <row r="132" spans="1:10" x14ac:dyDescent="0.2">
      <c r="A132" s="147"/>
      <c r="B132" s="111">
        <v>0</v>
      </c>
      <c r="C132" s="111"/>
      <c r="D132" s="111"/>
      <c r="E132" s="111">
        <f t="shared" si="20"/>
        <v>0</v>
      </c>
      <c r="F132" s="111"/>
      <c r="G132" s="111"/>
      <c r="H132" s="111"/>
      <c r="I132" s="111"/>
      <c r="J132" s="111">
        <f t="shared" si="18"/>
        <v>0</v>
      </c>
    </row>
    <row r="133" spans="1:10" x14ac:dyDescent="0.2">
      <c r="A133" s="148"/>
      <c r="B133" s="116">
        <v>0</v>
      </c>
      <c r="C133" s="116"/>
      <c r="D133" s="116"/>
      <c r="E133" s="116">
        <f t="shared" si="20"/>
        <v>0</v>
      </c>
      <c r="F133" s="116"/>
      <c r="G133" s="116"/>
      <c r="H133" s="116"/>
      <c r="I133" s="116"/>
      <c r="J133" s="116">
        <f t="shared" ref="J133" si="21">SUM(F133:I133)</f>
        <v>0</v>
      </c>
    </row>
  </sheetData>
  <autoFilter ref="A4:O133" xr:uid="{3FAAC521-2114-4D9A-806A-D3540C57AD03}"/>
  <mergeCells count="1">
    <mergeCell ref="F3:J3"/>
  </mergeCells>
  <pageMargins left="0.7" right="0.7" top="0.75" bottom="0.75" header="0.3" footer="0.3"/>
  <pageSetup paperSize="9"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FB7A3-23D6-4458-875D-AD174361EE57}">
  <dimension ref="A1:O133"/>
  <sheetViews>
    <sheetView showZeros="0" zoomScaleNormal="100" workbookViewId="0">
      <pane xSplit="5" ySplit="4" topLeftCell="F5" activePane="bottomRight" state="frozen"/>
      <selection activeCell="O35" sqref="O35"/>
      <selection pane="topRight" activeCell="O35" sqref="O35"/>
      <selection pane="bottomLeft" activeCell="O35" sqref="O35"/>
      <selection pane="bottomRight" activeCell="J23" sqref="J23"/>
    </sheetView>
  </sheetViews>
  <sheetFormatPr defaultColWidth="9.42578125" defaultRowHeight="12.75" outlineLevelCol="1" x14ac:dyDescent="0.2"/>
  <cols>
    <col min="1" max="1" width="15" style="398" hidden="1" customWidth="1" outlineLevel="1"/>
    <col min="2" max="2" width="19.5703125" style="398" hidden="1" customWidth="1" outlineLevel="1"/>
    <col min="3" max="3" width="26.5703125" style="398" hidden="1" customWidth="1" outlineLevel="1"/>
    <col min="4" max="4" width="32.28515625" style="398" hidden="1" customWidth="1" outlineLevel="1"/>
    <col min="5" max="5" width="43" style="46" customWidth="1" collapsed="1"/>
    <col min="6" max="9" width="14.7109375" style="46" customWidth="1"/>
    <col min="10" max="10" width="26" style="46" customWidth="1"/>
    <col min="11" max="11" width="12.85546875" style="46" customWidth="1"/>
    <col min="12" max="12" width="9.42578125" style="46"/>
    <col min="13" max="13" width="35.28515625" style="46" customWidth="1"/>
    <col min="14" max="14" width="11" style="46" customWidth="1"/>
    <col min="15" max="15" width="14.140625" style="46" customWidth="1"/>
    <col min="16" max="16384" width="9.42578125" style="46"/>
  </cols>
  <sheetData>
    <row r="1" spans="1:15" s="154" customFormat="1" x14ac:dyDescent="0.2">
      <c r="A1" s="401"/>
      <c r="B1" s="401"/>
      <c r="C1" s="397"/>
      <c r="D1" s="397"/>
      <c r="J1" s="390" t="s">
        <v>497</v>
      </c>
      <c r="K1" s="19"/>
      <c r="L1" s="19"/>
      <c r="M1" s="19"/>
    </row>
    <row r="2" spans="1:15" ht="15" x14ac:dyDescent="0.25">
      <c r="A2" s="99"/>
      <c r="B2" s="99"/>
      <c r="C2" s="99"/>
      <c r="D2" s="99"/>
      <c r="E2" s="101" t="s">
        <v>42</v>
      </c>
      <c r="J2" s="280" t="s">
        <v>496</v>
      </c>
      <c r="K2" s="19"/>
      <c r="L2" s="19"/>
      <c r="M2" s="19"/>
    </row>
    <row r="3" spans="1:15" ht="12.75" customHeight="1" x14ac:dyDescent="0.2">
      <c r="A3" s="99"/>
      <c r="B3" s="99"/>
      <c r="C3" s="99"/>
      <c r="D3" s="99"/>
      <c r="E3" s="53"/>
      <c r="F3" s="434">
        <v>2023</v>
      </c>
      <c r="G3" s="435"/>
      <c r="H3" s="435"/>
      <c r="I3" s="436"/>
      <c r="J3" s="412" t="s">
        <v>362</v>
      </c>
      <c r="K3" s="414" t="s">
        <v>363</v>
      </c>
      <c r="L3" s="414"/>
      <c r="M3" s="414"/>
      <c r="N3" s="433"/>
      <c r="O3" s="433"/>
    </row>
    <row r="4" spans="1:15" ht="62.25" customHeight="1" x14ac:dyDescent="0.2">
      <c r="A4" s="392" t="s">
        <v>305</v>
      </c>
      <c r="B4" s="393" t="s">
        <v>487</v>
      </c>
      <c r="C4" s="394" t="s">
        <v>617</v>
      </c>
      <c r="D4" s="394" t="s">
        <v>618</v>
      </c>
      <c r="E4" s="220"/>
      <c r="F4" s="384" t="s">
        <v>278</v>
      </c>
      <c r="G4" s="385" t="s">
        <v>279</v>
      </c>
      <c r="H4" s="385" t="s">
        <v>294</v>
      </c>
      <c r="I4" s="386" t="s">
        <v>286</v>
      </c>
      <c r="J4" s="413"/>
      <c r="K4" s="225" t="s">
        <v>13</v>
      </c>
      <c r="L4" s="225" t="s">
        <v>307</v>
      </c>
      <c r="M4" s="226" t="s">
        <v>304</v>
      </c>
      <c r="N4" s="408" t="s">
        <v>339</v>
      </c>
      <c r="O4" s="408" t="s">
        <v>622</v>
      </c>
    </row>
    <row r="5" spans="1:15" ht="15" x14ac:dyDescent="0.25">
      <c r="A5" s="402"/>
      <c r="B5" s="402"/>
      <c r="E5" s="101"/>
      <c r="G5" s="174"/>
    </row>
    <row r="6" spans="1:15" ht="15.75" x14ac:dyDescent="0.2">
      <c r="A6" s="135"/>
      <c r="B6" s="135"/>
      <c r="E6" s="102" t="s">
        <v>149</v>
      </c>
      <c r="F6" s="103">
        <v>0</v>
      </c>
      <c r="G6" s="103"/>
      <c r="H6" s="103"/>
      <c r="I6" s="103">
        <f t="shared" ref="I6:I68" si="0">SUM(F6:H6)</f>
        <v>0</v>
      </c>
      <c r="J6" s="103"/>
      <c r="K6" s="103">
        <f t="shared" ref="K6:K57" si="1">IF(J6=0,0,J6-I6)</f>
        <v>0</v>
      </c>
      <c r="L6" s="309" t="str">
        <f t="shared" ref="L6:L57" si="2">IF(J6=0,"",K6/I6)</f>
        <v/>
      </c>
      <c r="M6" s="288"/>
      <c r="N6" s="103"/>
    </row>
    <row r="7" spans="1:15" x14ac:dyDescent="0.2">
      <c r="A7" s="135"/>
      <c r="B7" s="135"/>
      <c r="E7" s="104"/>
      <c r="F7" s="70">
        <v>0</v>
      </c>
      <c r="G7" s="70"/>
      <c r="H7" s="70"/>
      <c r="I7" s="70">
        <f t="shared" si="0"/>
        <v>0</v>
      </c>
      <c r="J7" s="70"/>
      <c r="K7" s="70">
        <f t="shared" si="1"/>
        <v>0</v>
      </c>
      <c r="L7" s="309" t="str">
        <f t="shared" si="2"/>
        <v/>
      </c>
      <c r="M7" s="288"/>
      <c r="N7" s="70"/>
    </row>
    <row r="8" spans="1:15" x14ac:dyDescent="0.2">
      <c r="A8" s="135"/>
      <c r="B8" s="135"/>
      <c r="E8" s="104" t="s">
        <v>79</v>
      </c>
      <c r="F8" s="70">
        <f>SUM(F18,F29,F53,F78,F81)</f>
        <v>78042403</v>
      </c>
      <c r="G8" s="70">
        <f>SUM(G18,G29,G53,G78,G81)</f>
        <v>4917318</v>
      </c>
      <c r="H8" s="70">
        <f>SUM(H18,H29,H53,H78,H81)</f>
        <v>1741584</v>
      </c>
      <c r="I8" s="70">
        <f t="shared" si="0"/>
        <v>84701305</v>
      </c>
      <c r="J8" s="70"/>
      <c r="K8" s="70">
        <f t="shared" si="1"/>
        <v>0</v>
      </c>
      <c r="L8" s="309" t="str">
        <f t="shared" si="2"/>
        <v/>
      </c>
      <c r="M8" s="288"/>
      <c r="N8" s="70"/>
    </row>
    <row r="9" spans="1:15" x14ac:dyDescent="0.2">
      <c r="A9" s="135"/>
      <c r="B9" s="135"/>
      <c r="E9" s="105" t="s">
        <v>132</v>
      </c>
      <c r="F9" s="71">
        <v>16983080</v>
      </c>
      <c r="G9" s="71"/>
      <c r="H9" s="71"/>
      <c r="I9" s="71">
        <f t="shared" si="0"/>
        <v>16983080</v>
      </c>
      <c r="J9" s="71"/>
      <c r="K9" s="71">
        <f t="shared" si="1"/>
        <v>0</v>
      </c>
      <c r="L9" s="309" t="str">
        <f t="shared" si="2"/>
        <v/>
      </c>
      <c r="M9" s="288"/>
      <c r="N9" s="71"/>
    </row>
    <row r="10" spans="1:15" x14ac:dyDescent="0.2">
      <c r="A10" s="135"/>
      <c r="B10" s="135"/>
      <c r="E10" s="104" t="s">
        <v>43</v>
      </c>
      <c r="F10" s="70">
        <f>SUM(F11:F15)</f>
        <v>78042403</v>
      </c>
      <c r="G10" s="70">
        <f>SUM(G11:G15)</f>
        <v>4917318</v>
      </c>
      <c r="H10" s="70">
        <f t="shared" ref="H10" si="3">SUM(H11:H15)</f>
        <v>1741584</v>
      </c>
      <c r="I10" s="70">
        <f t="shared" si="0"/>
        <v>84701305</v>
      </c>
      <c r="J10" s="70"/>
      <c r="K10" s="70">
        <f t="shared" si="1"/>
        <v>0</v>
      </c>
      <c r="L10" s="309" t="str">
        <f t="shared" si="2"/>
        <v/>
      </c>
      <c r="M10" s="288"/>
      <c r="N10" s="70"/>
    </row>
    <row r="11" spans="1:15" x14ac:dyDescent="0.2">
      <c r="A11" s="135"/>
      <c r="B11" s="135"/>
      <c r="E11" s="105" t="s">
        <v>44</v>
      </c>
      <c r="F11" s="71">
        <f>'Omatulud (3)'!B6</f>
        <v>4094886</v>
      </c>
      <c r="G11" s="71">
        <f>'Omatulud (3)'!C6</f>
        <v>10000</v>
      </c>
      <c r="H11" s="71"/>
      <c r="I11" s="71">
        <f t="shared" si="0"/>
        <v>4104886</v>
      </c>
      <c r="J11" s="71"/>
      <c r="K11" s="71">
        <f t="shared" si="1"/>
        <v>0</v>
      </c>
      <c r="L11" s="309" t="str">
        <f t="shared" si="2"/>
        <v/>
      </c>
      <c r="M11" s="288"/>
      <c r="N11" s="71"/>
    </row>
    <row r="12" spans="1:15" x14ac:dyDescent="0.2">
      <c r="A12" s="135"/>
      <c r="B12" s="135"/>
      <c r="E12" s="106" t="s">
        <v>224</v>
      </c>
      <c r="F12" s="71"/>
      <c r="G12" s="71"/>
      <c r="H12" s="71"/>
      <c r="I12" s="71">
        <f t="shared" si="0"/>
        <v>0</v>
      </c>
      <c r="J12" s="71"/>
      <c r="K12" s="71">
        <f t="shared" si="1"/>
        <v>0</v>
      </c>
      <c r="L12" s="309" t="str">
        <f t="shared" si="2"/>
        <v/>
      </c>
      <c r="M12" s="288"/>
      <c r="N12" s="71"/>
    </row>
    <row r="13" spans="1:15" x14ac:dyDescent="0.2">
      <c r="A13" s="135"/>
      <c r="B13" s="135"/>
      <c r="E13" s="106" t="s">
        <v>0</v>
      </c>
      <c r="F13" s="71"/>
      <c r="G13" s="71"/>
      <c r="H13" s="71"/>
      <c r="I13" s="71">
        <f t="shared" si="0"/>
        <v>0</v>
      </c>
      <c r="J13" s="71"/>
      <c r="K13" s="71">
        <f t="shared" si="1"/>
        <v>0</v>
      </c>
      <c r="L13" s="309" t="str">
        <f t="shared" si="2"/>
        <v/>
      </c>
      <c r="M13" s="288"/>
      <c r="N13" s="71"/>
    </row>
    <row r="14" spans="1:15" x14ac:dyDescent="0.2">
      <c r="A14" s="135"/>
      <c r="B14" s="135"/>
      <c r="E14" s="106" t="s">
        <v>32</v>
      </c>
      <c r="F14" s="71">
        <f>F129+F124</f>
        <v>16684</v>
      </c>
      <c r="G14" s="71">
        <f>G129+G124</f>
        <v>0</v>
      </c>
      <c r="H14" s="71"/>
      <c r="I14" s="71">
        <f t="shared" si="0"/>
        <v>16684</v>
      </c>
      <c r="J14" s="71"/>
      <c r="K14" s="71">
        <f t="shared" si="1"/>
        <v>0</v>
      </c>
      <c r="L14" s="309" t="str">
        <f t="shared" si="2"/>
        <v/>
      </c>
      <c r="M14" s="288"/>
      <c r="N14" s="71"/>
    </row>
    <row r="15" spans="1:15" x14ac:dyDescent="0.2">
      <c r="A15" s="135"/>
      <c r="B15" s="135"/>
      <c r="E15" s="106" t="s">
        <v>45</v>
      </c>
      <c r="F15" s="71">
        <f>F8-F11-F14</f>
        <v>73930833</v>
      </c>
      <c r="G15" s="71">
        <f>G8-G11-G14</f>
        <v>4907318</v>
      </c>
      <c r="H15" s="71">
        <f t="shared" ref="H15" si="4">H8-H11-H14</f>
        <v>1741584</v>
      </c>
      <c r="I15" s="71">
        <f t="shared" si="0"/>
        <v>80579735</v>
      </c>
      <c r="J15" s="71"/>
      <c r="K15" s="71">
        <f t="shared" si="1"/>
        <v>0</v>
      </c>
      <c r="L15" s="309" t="str">
        <f t="shared" si="2"/>
        <v/>
      </c>
      <c r="M15" s="288"/>
      <c r="N15" s="71"/>
    </row>
    <row r="16" spans="1:15" x14ac:dyDescent="0.2">
      <c r="A16" s="400"/>
      <c r="B16" s="400"/>
      <c r="E16" s="221" t="s">
        <v>302</v>
      </c>
      <c r="F16" s="222">
        <f>F20+F34+F55+F69+F84+F97+F106+F127+F27</f>
        <v>9208661.1999999993</v>
      </c>
      <c r="G16" s="222">
        <f>G20+G34+G55+G69+G84+G97+G106+G127+G27+G122</f>
        <v>31172</v>
      </c>
      <c r="H16" s="222">
        <f>H20+H34+H55+H69+H84+H97+H106+H127+H27</f>
        <v>1301632</v>
      </c>
      <c r="I16" s="222">
        <f t="shared" si="0"/>
        <v>10541465.199999999</v>
      </c>
      <c r="J16" s="222"/>
      <c r="K16" s="222">
        <f t="shared" si="1"/>
        <v>0</v>
      </c>
      <c r="L16" s="309" t="str">
        <f t="shared" si="2"/>
        <v/>
      </c>
      <c r="M16" s="288"/>
      <c r="N16" s="222"/>
    </row>
    <row r="17" spans="1:14" x14ac:dyDescent="0.2">
      <c r="A17" s="135"/>
      <c r="B17" s="135"/>
      <c r="E17" s="142"/>
      <c r="F17" s="71">
        <v>0</v>
      </c>
      <c r="G17" s="71"/>
      <c r="H17" s="71"/>
      <c r="I17" s="71">
        <f t="shared" si="0"/>
        <v>0</v>
      </c>
      <c r="J17" s="71"/>
      <c r="K17" s="71">
        <f t="shared" si="1"/>
        <v>0</v>
      </c>
      <c r="L17" s="309" t="str">
        <f t="shared" si="2"/>
        <v/>
      </c>
      <c r="M17" s="288"/>
      <c r="N17" s="71"/>
    </row>
    <row r="18" spans="1:14" ht="15" x14ac:dyDescent="0.2">
      <c r="A18" s="135" t="s">
        <v>295</v>
      </c>
      <c r="B18" s="135" t="s">
        <v>290</v>
      </c>
      <c r="C18"/>
      <c r="D18"/>
      <c r="E18" s="134" t="s">
        <v>84</v>
      </c>
      <c r="F18" s="69">
        <f>SUM(F19,F26)</f>
        <v>7963426</v>
      </c>
      <c r="G18" s="69">
        <f>SUM(G19,G26)</f>
        <v>59695</v>
      </c>
      <c r="H18" s="69">
        <f t="shared" ref="H18" si="5">SUM(H19,H26)</f>
        <v>902872</v>
      </c>
      <c r="I18" s="69">
        <f t="shared" si="0"/>
        <v>8925993</v>
      </c>
      <c r="J18" s="69"/>
      <c r="K18" s="69">
        <f t="shared" si="1"/>
        <v>0</v>
      </c>
      <c r="L18" s="309" t="str">
        <f t="shared" si="2"/>
        <v/>
      </c>
      <c r="M18" s="288"/>
      <c r="N18" s="69"/>
    </row>
    <row r="19" spans="1:14" x14ac:dyDescent="0.2">
      <c r="A19" s="135"/>
      <c r="B19" s="135"/>
      <c r="C19" s="399" t="s">
        <v>582</v>
      </c>
      <c r="D19" s="399" t="s">
        <v>543</v>
      </c>
      <c r="E19" s="137" t="s">
        <v>183</v>
      </c>
      <c r="F19" s="138">
        <f>SUM(F23)</f>
        <v>6369896</v>
      </c>
      <c r="G19" s="138">
        <f t="shared" ref="G19:H20" si="6">SUM(G23)</f>
        <v>27015</v>
      </c>
      <c r="H19" s="138">
        <f t="shared" si="6"/>
        <v>751331</v>
      </c>
      <c r="I19" s="138">
        <f t="shared" si="0"/>
        <v>7148242</v>
      </c>
      <c r="J19" s="138"/>
      <c r="K19" s="138">
        <f t="shared" si="1"/>
        <v>0</v>
      </c>
      <c r="L19" s="309" t="str">
        <f t="shared" si="2"/>
        <v/>
      </c>
      <c r="M19" s="288"/>
      <c r="N19" s="138"/>
    </row>
    <row r="20" spans="1:14" x14ac:dyDescent="0.2">
      <c r="A20" s="135"/>
      <c r="B20" s="135"/>
      <c r="E20" s="74" t="s">
        <v>46</v>
      </c>
      <c r="F20" s="67">
        <f>SUM(F24)</f>
        <v>3009078</v>
      </c>
      <c r="G20" s="67">
        <f>SUM(G24)</f>
        <v>0</v>
      </c>
      <c r="H20" s="67">
        <f t="shared" si="6"/>
        <v>561533</v>
      </c>
      <c r="I20" s="67">
        <f t="shared" si="0"/>
        <v>3570611</v>
      </c>
      <c r="J20" s="67"/>
      <c r="K20" s="67">
        <f t="shared" si="1"/>
        <v>0</v>
      </c>
      <c r="L20" s="309" t="str">
        <f t="shared" si="2"/>
        <v/>
      </c>
      <c r="M20" s="288"/>
      <c r="N20" s="67"/>
    </row>
    <row r="21" spans="1:14" x14ac:dyDescent="0.2">
      <c r="A21" s="135"/>
      <c r="B21" s="135"/>
      <c r="E21" s="74"/>
      <c r="F21" s="67">
        <v>0</v>
      </c>
      <c r="G21" s="67"/>
      <c r="H21" s="67"/>
      <c r="I21" s="67">
        <f t="shared" si="0"/>
        <v>0</v>
      </c>
      <c r="J21" s="67"/>
      <c r="K21" s="67">
        <f t="shared" si="1"/>
        <v>0</v>
      </c>
      <c r="L21" s="309" t="str">
        <f t="shared" si="2"/>
        <v/>
      </c>
      <c r="M21" s="288"/>
      <c r="N21" s="67"/>
    </row>
    <row r="22" spans="1:14" x14ac:dyDescent="0.2">
      <c r="A22" s="135"/>
      <c r="B22" s="135"/>
      <c r="E22" s="127" t="s">
        <v>82</v>
      </c>
      <c r="F22" s="66">
        <v>0</v>
      </c>
      <c r="G22" s="66"/>
      <c r="H22" s="66"/>
      <c r="I22" s="66">
        <f t="shared" si="0"/>
        <v>0</v>
      </c>
      <c r="J22" s="66"/>
      <c r="K22" s="66">
        <f t="shared" si="1"/>
        <v>0</v>
      </c>
      <c r="L22" s="309" t="str">
        <f t="shared" si="2"/>
        <v/>
      </c>
      <c r="M22" s="288"/>
      <c r="N22" s="66"/>
    </row>
    <row r="23" spans="1:14" s="9" customFormat="1" x14ac:dyDescent="0.2">
      <c r="A23" s="135"/>
      <c r="B23" s="135"/>
      <c r="C23" s="398"/>
      <c r="D23" s="398"/>
      <c r="E23" s="143" t="s">
        <v>225</v>
      </c>
      <c r="F23" s="173">
        <v>6369896</v>
      </c>
      <c r="G23" s="173">
        <v>27015</v>
      </c>
      <c r="H23" s="173">
        <v>751331</v>
      </c>
      <c r="I23" s="173">
        <f t="shared" si="0"/>
        <v>7148242</v>
      </c>
      <c r="J23" s="173"/>
      <c r="K23" s="173">
        <f t="shared" si="1"/>
        <v>0</v>
      </c>
      <c r="L23" s="309" t="str">
        <f t="shared" si="2"/>
        <v/>
      </c>
      <c r="M23" s="288"/>
      <c r="N23" s="173"/>
    </row>
    <row r="24" spans="1:14" x14ac:dyDescent="0.2">
      <c r="A24" s="135"/>
      <c r="B24" s="135"/>
      <c r="E24" s="128" t="s">
        <v>46</v>
      </c>
      <c r="F24" s="67">
        <v>3009078</v>
      </c>
      <c r="G24" s="67"/>
      <c r="H24" s="67">
        <v>561533</v>
      </c>
      <c r="I24" s="67">
        <f t="shared" si="0"/>
        <v>3570611</v>
      </c>
      <c r="J24" s="67"/>
      <c r="K24" s="67">
        <f t="shared" si="1"/>
        <v>0</v>
      </c>
      <c r="L24" s="309" t="str">
        <f t="shared" si="2"/>
        <v/>
      </c>
      <c r="M24" s="288"/>
      <c r="N24" s="67"/>
    </row>
    <row r="25" spans="1:14" s="9" customFormat="1" x14ac:dyDescent="0.2">
      <c r="A25" s="135"/>
      <c r="B25" s="135"/>
      <c r="C25" s="398"/>
      <c r="D25" s="398"/>
      <c r="E25" s="139"/>
      <c r="F25" s="140"/>
      <c r="G25" s="140"/>
      <c r="H25" s="140"/>
      <c r="I25" s="140">
        <f t="shared" si="0"/>
        <v>0</v>
      </c>
      <c r="J25" s="140"/>
      <c r="K25" s="140">
        <f t="shared" si="1"/>
        <v>0</v>
      </c>
      <c r="L25" s="309" t="str">
        <f t="shared" si="2"/>
        <v/>
      </c>
      <c r="M25" s="288"/>
      <c r="N25" s="140"/>
    </row>
    <row r="26" spans="1:14" x14ac:dyDescent="0.2">
      <c r="A26" s="135"/>
      <c r="B26" s="135"/>
      <c r="C26" s="399" t="s">
        <v>582</v>
      </c>
      <c r="D26" s="399" t="s">
        <v>543</v>
      </c>
      <c r="E26" s="132" t="s">
        <v>184</v>
      </c>
      <c r="F26" s="66">
        <v>1593530</v>
      </c>
      <c r="G26" s="66">
        <v>32680</v>
      </c>
      <c r="H26" s="66">
        <v>151541</v>
      </c>
      <c r="I26" s="66">
        <f t="shared" si="0"/>
        <v>1777751</v>
      </c>
      <c r="J26" s="66"/>
      <c r="K26" s="66">
        <f t="shared" si="1"/>
        <v>0</v>
      </c>
      <c r="L26" s="309" t="str">
        <f t="shared" si="2"/>
        <v/>
      </c>
      <c r="M26" s="288"/>
      <c r="N26" s="66"/>
    </row>
    <row r="27" spans="1:14" x14ac:dyDescent="0.2">
      <c r="A27" s="135"/>
      <c r="B27" s="135"/>
      <c r="E27" s="74" t="s">
        <v>46</v>
      </c>
      <c r="F27" s="67">
        <v>882095</v>
      </c>
      <c r="G27" s="67">
        <v>20595</v>
      </c>
      <c r="H27" s="67">
        <v>113256</v>
      </c>
      <c r="I27" s="67">
        <f t="shared" si="0"/>
        <v>1015946</v>
      </c>
      <c r="J27" s="67"/>
      <c r="K27" s="67">
        <f t="shared" si="1"/>
        <v>0</v>
      </c>
      <c r="L27" s="309" t="str">
        <f t="shared" si="2"/>
        <v/>
      </c>
      <c r="M27" s="288"/>
      <c r="N27" s="67"/>
    </row>
    <row r="28" spans="1:14" s="9" customFormat="1" x14ac:dyDescent="0.2">
      <c r="A28" s="135"/>
      <c r="B28" s="135"/>
      <c r="C28" s="398"/>
      <c r="D28" s="398"/>
      <c r="E28" s="129"/>
      <c r="F28" s="130"/>
      <c r="G28" s="130">
        <v>0</v>
      </c>
      <c r="H28" s="130"/>
      <c r="I28" s="130">
        <f t="shared" si="0"/>
        <v>0</v>
      </c>
      <c r="J28" s="130"/>
      <c r="K28" s="130">
        <f t="shared" si="1"/>
        <v>0</v>
      </c>
      <c r="L28" s="309" t="str">
        <f t="shared" si="2"/>
        <v/>
      </c>
      <c r="M28" s="288"/>
      <c r="N28" s="130"/>
    </row>
    <row r="29" spans="1:14" ht="15" x14ac:dyDescent="0.2">
      <c r="A29" s="135" t="s">
        <v>299</v>
      </c>
      <c r="B29" s="135" t="s">
        <v>290</v>
      </c>
      <c r="C29"/>
      <c r="D29"/>
      <c r="E29" s="125" t="s">
        <v>107</v>
      </c>
      <c r="F29" s="126">
        <f>SUM(F33,F50)</f>
        <v>51205579</v>
      </c>
      <c r="G29" s="126">
        <f>SUM(G33,G50)</f>
        <v>1685670</v>
      </c>
      <c r="H29" s="126">
        <f>SUM(H33,H50)</f>
        <v>95453</v>
      </c>
      <c r="I29" s="126">
        <f t="shared" si="0"/>
        <v>52986702</v>
      </c>
      <c r="J29" s="126"/>
      <c r="K29" s="126">
        <f t="shared" si="1"/>
        <v>0</v>
      </c>
      <c r="L29" s="309" t="str">
        <f t="shared" si="2"/>
        <v/>
      </c>
      <c r="M29" s="288"/>
      <c r="N29" s="126"/>
    </row>
    <row r="30" spans="1:14" ht="15" x14ac:dyDescent="0.2">
      <c r="A30" s="135"/>
      <c r="B30" s="135"/>
      <c r="E30" s="125"/>
      <c r="F30" s="126"/>
      <c r="G30" s="126">
        <v>0</v>
      </c>
      <c r="H30" s="126"/>
      <c r="I30" s="126">
        <f t="shared" si="0"/>
        <v>0</v>
      </c>
      <c r="J30" s="126"/>
      <c r="K30" s="126">
        <f t="shared" si="1"/>
        <v>0</v>
      </c>
      <c r="L30" s="309" t="str">
        <f t="shared" si="2"/>
        <v/>
      </c>
      <c r="M30" s="288"/>
      <c r="N30" s="126"/>
    </row>
    <row r="31" spans="1:14" ht="22.5" x14ac:dyDescent="0.2">
      <c r="A31" s="135"/>
      <c r="B31" s="135"/>
      <c r="E31" s="120" t="s">
        <v>112</v>
      </c>
      <c r="F31" s="121">
        <v>0</v>
      </c>
      <c r="G31" s="121">
        <v>0</v>
      </c>
      <c r="H31" s="121"/>
      <c r="I31" s="121">
        <f t="shared" si="0"/>
        <v>0</v>
      </c>
      <c r="J31" s="121"/>
      <c r="K31" s="121">
        <f t="shared" si="1"/>
        <v>0</v>
      </c>
      <c r="L31" s="309" t="str">
        <f t="shared" si="2"/>
        <v/>
      </c>
      <c r="M31" s="288"/>
      <c r="N31" s="121"/>
    </row>
    <row r="32" spans="1:14" x14ac:dyDescent="0.2">
      <c r="A32" s="135"/>
      <c r="B32" s="135"/>
      <c r="E32" s="120"/>
      <c r="F32" s="121">
        <v>0</v>
      </c>
      <c r="G32" s="121">
        <v>0</v>
      </c>
      <c r="H32" s="121"/>
      <c r="I32" s="121">
        <f t="shared" si="0"/>
        <v>0</v>
      </c>
      <c r="J32" s="121"/>
      <c r="K32" s="121">
        <f t="shared" si="1"/>
        <v>0</v>
      </c>
      <c r="L32" s="309" t="str">
        <f t="shared" si="2"/>
        <v/>
      </c>
      <c r="M32" s="288"/>
      <c r="N32" s="121"/>
    </row>
    <row r="33" spans="1:14" x14ac:dyDescent="0.2">
      <c r="A33" s="135"/>
      <c r="B33" s="135"/>
      <c r="C33" s="399" t="s">
        <v>594</v>
      </c>
      <c r="D33" s="399" t="s">
        <v>529</v>
      </c>
      <c r="E33" s="132" t="s">
        <v>108</v>
      </c>
      <c r="F33" s="66">
        <f>SUM(F36,F39,F46,F48)</f>
        <v>41880079</v>
      </c>
      <c r="G33" s="66">
        <f>SUM(G36,G39,G46,G48)</f>
        <v>1685670</v>
      </c>
      <c r="H33" s="66">
        <f>SUM(H36,H39,H46,H48)</f>
        <v>95453</v>
      </c>
      <c r="I33" s="66">
        <f t="shared" si="0"/>
        <v>43661202</v>
      </c>
      <c r="J33" s="66"/>
      <c r="K33" s="66">
        <f t="shared" si="1"/>
        <v>0</v>
      </c>
      <c r="L33" s="309" t="str">
        <f t="shared" si="2"/>
        <v/>
      </c>
      <c r="M33" s="288"/>
      <c r="N33" s="66"/>
    </row>
    <row r="34" spans="1:14" x14ac:dyDescent="0.2">
      <c r="A34" s="135"/>
      <c r="B34" s="135"/>
      <c r="E34" s="74" t="s">
        <v>46</v>
      </c>
      <c r="F34" s="67">
        <f>SUM(F40)</f>
        <v>729983</v>
      </c>
      <c r="G34" s="67">
        <v>0</v>
      </c>
      <c r="H34" s="67">
        <f>SUM(H40)</f>
        <v>71340</v>
      </c>
      <c r="I34" s="67">
        <f t="shared" si="0"/>
        <v>801323</v>
      </c>
      <c r="J34" s="67"/>
      <c r="K34" s="67">
        <f t="shared" si="1"/>
        <v>0</v>
      </c>
      <c r="L34" s="309" t="str">
        <f t="shared" si="2"/>
        <v/>
      </c>
      <c r="M34" s="288"/>
      <c r="N34" s="67"/>
    </row>
    <row r="35" spans="1:14" x14ac:dyDescent="0.2">
      <c r="A35" s="135"/>
      <c r="B35" s="135"/>
      <c r="E35" s="127" t="s">
        <v>82</v>
      </c>
      <c r="F35" s="66">
        <v>0</v>
      </c>
      <c r="G35" s="66">
        <v>0</v>
      </c>
      <c r="H35" s="66"/>
      <c r="I35" s="66">
        <f t="shared" si="0"/>
        <v>0</v>
      </c>
      <c r="J35" s="66"/>
      <c r="K35" s="66">
        <f t="shared" si="1"/>
        <v>0</v>
      </c>
      <c r="L35" s="309" t="str">
        <f t="shared" si="2"/>
        <v/>
      </c>
      <c r="M35" s="288"/>
      <c r="N35" s="66"/>
    </row>
    <row r="36" spans="1:14" x14ac:dyDescent="0.2">
      <c r="A36" s="135"/>
      <c r="B36" s="135"/>
      <c r="E36" s="28" t="s">
        <v>109</v>
      </c>
      <c r="F36" s="32">
        <v>9608515</v>
      </c>
      <c r="G36" s="32">
        <v>0</v>
      </c>
      <c r="H36" s="32"/>
      <c r="I36" s="32">
        <f t="shared" si="0"/>
        <v>9608515</v>
      </c>
      <c r="J36" s="32"/>
      <c r="K36" s="32">
        <f t="shared" si="1"/>
        <v>0</v>
      </c>
      <c r="L36" s="309" t="str">
        <f t="shared" si="2"/>
        <v/>
      </c>
      <c r="M36" s="288"/>
      <c r="N36" s="32"/>
    </row>
    <row r="37" spans="1:14" s="9" customFormat="1" x14ac:dyDescent="0.2">
      <c r="A37" s="135"/>
      <c r="B37" s="135"/>
      <c r="C37" s="398"/>
      <c r="D37" s="398"/>
      <c r="E37" s="129"/>
      <c r="F37" s="130"/>
      <c r="G37" s="130">
        <v>0</v>
      </c>
      <c r="H37" s="130"/>
      <c r="I37" s="130">
        <f t="shared" si="0"/>
        <v>0</v>
      </c>
      <c r="J37" s="130"/>
      <c r="K37" s="130">
        <f t="shared" si="1"/>
        <v>0</v>
      </c>
      <c r="L37" s="309" t="str">
        <f t="shared" si="2"/>
        <v/>
      </c>
      <c r="M37" s="288"/>
      <c r="N37" s="130"/>
    </row>
    <row r="38" spans="1:14" x14ac:dyDescent="0.2">
      <c r="A38" s="135"/>
      <c r="B38" s="135"/>
      <c r="E38" s="127" t="s">
        <v>82</v>
      </c>
      <c r="F38" s="66">
        <v>0</v>
      </c>
      <c r="G38" s="66">
        <v>0</v>
      </c>
      <c r="H38" s="66"/>
      <c r="I38" s="66">
        <f t="shared" si="0"/>
        <v>0</v>
      </c>
      <c r="J38" s="66"/>
      <c r="K38" s="66">
        <f t="shared" si="1"/>
        <v>0</v>
      </c>
      <c r="L38" s="309" t="str">
        <f t="shared" si="2"/>
        <v/>
      </c>
      <c r="M38" s="288"/>
      <c r="N38" s="66"/>
    </row>
    <row r="39" spans="1:14" x14ac:dyDescent="0.2">
      <c r="A39" s="135"/>
      <c r="B39" s="135"/>
      <c r="E39" s="28" t="s">
        <v>151</v>
      </c>
      <c r="F39" s="32">
        <v>31104564</v>
      </c>
      <c r="G39" s="32">
        <v>1432530</v>
      </c>
      <c r="H39" s="32">
        <v>95453</v>
      </c>
      <c r="I39" s="32">
        <f t="shared" si="0"/>
        <v>32632547</v>
      </c>
      <c r="J39" s="32"/>
      <c r="K39" s="32">
        <f t="shared" si="1"/>
        <v>0</v>
      </c>
      <c r="L39" s="309" t="str">
        <f t="shared" si="2"/>
        <v/>
      </c>
      <c r="M39" s="288"/>
      <c r="N39" s="32"/>
    </row>
    <row r="40" spans="1:14" x14ac:dyDescent="0.2">
      <c r="A40" s="135"/>
      <c r="B40" s="135"/>
      <c r="E40" s="128" t="s">
        <v>46</v>
      </c>
      <c r="F40" s="67">
        <v>729983</v>
      </c>
      <c r="G40" s="67">
        <v>0</v>
      </c>
      <c r="H40" s="67">
        <v>71340</v>
      </c>
      <c r="I40" s="67">
        <f t="shared" si="0"/>
        <v>801323</v>
      </c>
      <c r="J40" s="67"/>
      <c r="K40" s="67">
        <f t="shared" si="1"/>
        <v>0</v>
      </c>
      <c r="L40" s="309" t="str">
        <f t="shared" si="2"/>
        <v/>
      </c>
      <c r="M40" s="288"/>
      <c r="N40" s="67"/>
    </row>
    <row r="41" spans="1:14" x14ac:dyDescent="0.2">
      <c r="A41" s="135"/>
      <c r="B41" s="135"/>
      <c r="E41" s="39" t="s">
        <v>246</v>
      </c>
      <c r="F41" s="33">
        <v>1957586</v>
      </c>
      <c r="G41" s="33">
        <v>0</v>
      </c>
      <c r="H41" s="33">
        <v>95453</v>
      </c>
      <c r="I41" s="33">
        <f t="shared" si="0"/>
        <v>2053039</v>
      </c>
      <c r="J41" s="33"/>
      <c r="K41" s="33">
        <f t="shared" si="1"/>
        <v>0</v>
      </c>
      <c r="L41" s="309" t="str">
        <f t="shared" si="2"/>
        <v/>
      </c>
      <c r="M41" s="288"/>
      <c r="N41" s="33"/>
    </row>
    <row r="42" spans="1:14" x14ac:dyDescent="0.2">
      <c r="A42" s="135"/>
      <c r="B42" s="135"/>
      <c r="E42" s="39"/>
      <c r="F42" s="33"/>
      <c r="G42" s="33">
        <v>0</v>
      </c>
      <c r="H42" s="33"/>
      <c r="I42" s="33">
        <f t="shared" si="0"/>
        <v>0</v>
      </c>
      <c r="J42" s="33"/>
      <c r="K42" s="33">
        <f t="shared" si="1"/>
        <v>0</v>
      </c>
      <c r="L42" s="309" t="str">
        <f t="shared" si="2"/>
        <v/>
      </c>
      <c r="M42" s="288"/>
      <c r="N42" s="33"/>
    </row>
    <row r="43" spans="1:14" s="89" customFormat="1" ht="22.5" x14ac:dyDescent="0.2">
      <c r="A43" s="135"/>
      <c r="B43" s="135"/>
      <c r="C43" s="398"/>
      <c r="D43" s="398"/>
      <c r="E43" s="120" t="s">
        <v>247</v>
      </c>
      <c r="F43" s="130">
        <v>0</v>
      </c>
      <c r="G43" s="130">
        <v>0</v>
      </c>
      <c r="H43" s="130"/>
      <c r="I43" s="130">
        <f t="shared" si="0"/>
        <v>0</v>
      </c>
      <c r="J43" s="130"/>
      <c r="K43" s="130">
        <f t="shared" si="1"/>
        <v>0</v>
      </c>
      <c r="L43" s="309" t="str">
        <f t="shared" si="2"/>
        <v/>
      </c>
      <c r="M43" s="288"/>
      <c r="N43" s="130"/>
    </row>
    <row r="44" spans="1:14" s="89" customFormat="1" x14ac:dyDescent="0.2">
      <c r="A44" s="135"/>
      <c r="B44" s="135"/>
      <c r="C44" s="398"/>
      <c r="D44" s="398"/>
      <c r="E44" s="129"/>
      <c r="F44" s="130"/>
      <c r="G44" s="130">
        <v>0</v>
      </c>
      <c r="H44" s="130"/>
      <c r="I44" s="130">
        <f t="shared" si="0"/>
        <v>0</v>
      </c>
      <c r="J44" s="130"/>
      <c r="K44" s="130">
        <f t="shared" si="1"/>
        <v>0</v>
      </c>
      <c r="L44" s="309" t="str">
        <f t="shared" si="2"/>
        <v/>
      </c>
      <c r="M44" s="288"/>
      <c r="N44" s="130"/>
    </row>
    <row r="45" spans="1:14" x14ac:dyDescent="0.2">
      <c r="A45" s="135"/>
      <c r="B45" s="135"/>
      <c r="E45" s="127" t="s">
        <v>191</v>
      </c>
      <c r="F45" s="66">
        <v>0</v>
      </c>
      <c r="G45" s="66">
        <v>0</v>
      </c>
      <c r="H45" s="66"/>
      <c r="I45" s="66">
        <f t="shared" si="0"/>
        <v>0</v>
      </c>
      <c r="J45" s="66"/>
      <c r="K45" s="66">
        <f t="shared" si="1"/>
        <v>0</v>
      </c>
      <c r="L45" s="309" t="str">
        <f t="shared" si="2"/>
        <v/>
      </c>
      <c r="M45" s="288"/>
      <c r="N45" s="66"/>
    </row>
    <row r="46" spans="1:14" x14ac:dyDescent="0.2">
      <c r="A46" s="135"/>
      <c r="B46" s="135"/>
      <c r="E46" s="28" t="s">
        <v>110</v>
      </c>
      <c r="F46" s="32">
        <v>167000</v>
      </c>
      <c r="G46" s="32">
        <v>0</v>
      </c>
      <c r="H46" s="32"/>
      <c r="I46" s="32">
        <f t="shared" si="0"/>
        <v>167000</v>
      </c>
      <c r="J46" s="32"/>
      <c r="K46" s="32">
        <f t="shared" si="1"/>
        <v>0</v>
      </c>
      <c r="L46" s="309" t="str">
        <f t="shared" si="2"/>
        <v/>
      </c>
      <c r="M46" s="288"/>
      <c r="N46" s="32"/>
    </row>
    <row r="47" spans="1:14" x14ac:dyDescent="0.2">
      <c r="A47" s="135"/>
      <c r="B47" s="135"/>
      <c r="E47" s="28"/>
      <c r="F47" s="32">
        <v>0</v>
      </c>
      <c r="G47" s="32">
        <v>0</v>
      </c>
      <c r="H47" s="32"/>
      <c r="I47" s="32">
        <f t="shared" si="0"/>
        <v>0</v>
      </c>
      <c r="J47" s="32"/>
      <c r="K47" s="32">
        <f t="shared" si="1"/>
        <v>0</v>
      </c>
      <c r="L47" s="309" t="str">
        <f t="shared" si="2"/>
        <v/>
      </c>
      <c r="M47" s="288"/>
      <c r="N47" s="32"/>
    </row>
    <row r="48" spans="1:14" ht="25.5" x14ac:dyDescent="0.2">
      <c r="A48" s="135"/>
      <c r="B48" s="135"/>
      <c r="E48" s="28" t="s">
        <v>226</v>
      </c>
      <c r="F48" s="32">
        <v>1000000</v>
      </c>
      <c r="G48" s="32">
        <v>253140</v>
      </c>
      <c r="H48" s="32"/>
      <c r="I48" s="32">
        <f t="shared" si="0"/>
        <v>1253140</v>
      </c>
      <c r="J48" s="32"/>
      <c r="K48" s="32">
        <f t="shared" si="1"/>
        <v>0</v>
      </c>
      <c r="L48" s="309" t="str">
        <f t="shared" si="2"/>
        <v/>
      </c>
      <c r="M48" s="288"/>
      <c r="N48" s="32"/>
    </row>
    <row r="49" spans="1:14" x14ac:dyDescent="0.2">
      <c r="A49" s="135"/>
      <c r="B49" s="135"/>
      <c r="E49" s="114"/>
      <c r="F49" s="115">
        <v>0</v>
      </c>
      <c r="G49" s="115">
        <v>0</v>
      </c>
      <c r="H49" s="115"/>
      <c r="I49" s="115">
        <f t="shared" si="0"/>
        <v>0</v>
      </c>
      <c r="J49" s="115"/>
      <c r="K49" s="115">
        <f t="shared" si="1"/>
        <v>0</v>
      </c>
      <c r="L49" s="309" t="str">
        <f t="shared" si="2"/>
        <v/>
      </c>
      <c r="M49" s="288"/>
      <c r="N49" s="115"/>
    </row>
    <row r="50" spans="1:14" x14ac:dyDescent="0.2">
      <c r="A50" s="135"/>
      <c r="B50" s="135"/>
      <c r="C50" s="399" t="s">
        <v>612</v>
      </c>
      <c r="D50" s="399" t="s">
        <v>592</v>
      </c>
      <c r="E50" s="132" t="s">
        <v>111</v>
      </c>
      <c r="F50" s="66">
        <v>9325500</v>
      </c>
      <c r="G50" s="66">
        <v>0</v>
      </c>
      <c r="H50" s="66"/>
      <c r="I50" s="66">
        <f t="shared" si="0"/>
        <v>9325500</v>
      </c>
      <c r="J50" s="66"/>
      <c r="K50" s="66">
        <f t="shared" si="1"/>
        <v>0</v>
      </c>
      <c r="L50" s="309" t="str">
        <f t="shared" si="2"/>
        <v/>
      </c>
      <c r="M50" s="288"/>
      <c r="N50" s="66"/>
    </row>
    <row r="51" spans="1:14" x14ac:dyDescent="0.2">
      <c r="A51" s="135"/>
      <c r="B51" s="135"/>
      <c r="E51" s="74" t="s">
        <v>157</v>
      </c>
      <c r="F51" s="67">
        <v>1330000</v>
      </c>
      <c r="G51" s="67">
        <v>0</v>
      </c>
      <c r="H51" s="67"/>
      <c r="I51" s="67">
        <f t="shared" si="0"/>
        <v>1330000</v>
      </c>
      <c r="J51" s="67"/>
      <c r="K51" s="67">
        <f t="shared" si="1"/>
        <v>0</v>
      </c>
      <c r="L51" s="309" t="str">
        <f t="shared" si="2"/>
        <v/>
      </c>
      <c r="M51" s="288"/>
      <c r="N51" s="67"/>
    </row>
    <row r="52" spans="1:14" s="9" customFormat="1" x14ac:dyDescent="0.2">
      <c r="A52" s="135"/>
      <c r="B52" s="135"/>
      <c r="C52" s="398"/>
      <c r="D52" s="398"/>
      <c r="E52" s="388"/>
      <c r="F52" s="144">
        <v>0</v>
      </c>
      <c r="G52" s="144">
        <v>0</v>
      </c>
      <c r="H52" s="144"/>
      <c r="I52" s="144">
        <f t="shared" si="0"/>
        <v>0</v>
      </c>
      <c r="J52" s="144"/>
      <c r="K52" s="144">
        <f t="shared" si="1"/>
        <v>0</v>
      </c>
      <c r="L52" s="309" t="str">
        <f t="shared" si="2"/>
        <v/>
      </c>
      <c r="M52" s="288"/>
      <c r="N52" s="144"/>
    </row>
    <row r="53" spans="1:14" ht="15" x14ac:dyDescent="0.2">
      <c r="A53" s="135" t="s">
        <v>298</v>
      </c>
      <c r="B53" s="135" t="s">
        <v>290</v>
      </c>
      <c r="C53"/>
      <c r="D53"/>
      <c r="E53" s="125" t="s">
        <v>86</v>
      </c>
      <c r="F53" s="126">
        <f>SUM(F54,F68,F76)</f>
        <v>5465837</v>
      </c>
      <c r="G53" s="126">
        <f>SUM(G54,G68,G76)</f>
        <v>1953740</v>
      </c>
      <c r="H53" s="126">
        <f>SUM(H54,H68,H76)</f>
        <v>313008</v>
      </c>
      <c r="I53" s="126">
        <f t="shared" si="0"/>
        <v>7732585</v>
      </c>
      <c r="J53" s="126"/>
      <c r="K53" s="126">
        <f t="shared" si="1"/>
        <v>0</v>
      </c>
      <c r="L53" s="309" t="str">
        <f t="shared" si="2"/>
        <v/>
      </c>
      <c r="M53" s="288"/>
      <c r="N53" s="126"/>
    </row>
    <row r="54" spans="1:14" x14ac:dyDescent="0.2">
      <c r="A54" s="135"/>
      <c r="B54" s="135"/>
      <c r="C54" s="399" t="s">
        <v>602</v>
      </c>
      <c r="D54" s="399" t="s">
        <v>530</v>
      </c>
      <c r="E54" s="132" t="s">
        <v>87</v>
      </c>
      <c r="F54" s="66">
        <f>F57+F64</f>
        <v>2831910</v>
      </c>
      <c r="G54" s="66">
        <f>G57+G64+G66</f>
        <v>1953740</v>
      </c>
      <c r="H54" s="66">
        <f>H57+H64</f>
        <v>144059</v>
      </c>
      <c r="I54" s="66">
        <f t="shared" si="0"/>
        <v>4929709</v>
      </c>
      <c r="J54" s="66"/>
      <c r="K54" s="66">
        <f t="shared" si="1"/>
        <v>0</v>
      </c>
      <c r="L54" s="309" t="str">
        <f t="shared" si="2"/>
        <v/>
      </c>
      <c r="M54" s="288"/>
      <c r="N54" s="66"/>
    </row>
    <row r="55" spans="1:14" x14ac:dyDescent="0.2">
      <c r="A55" s="135"/>
      <c r="B55" s="135"/>
      <c r="E55" s="74" t="s">
        <v>46</v>
      </c>
      <c r="F55" s="67">
        <f>F58</f>
        <v>638208.19999999995</v>
      </c>
      <c r="G55" s="67">
        <f>G58</f>
        <v>0</v>
      </c>
      <c r="H55" s="67">
        <f>H58</f>
        <v>107667</v>
      </c>
      <c r="I55" s="67">
        <f t="shared" si="0"/>
        <v>745875.2</v>
      </c>
      <c r="J55" s="67"/>
      <c r="K55" s="67">
        <f t="shared" si="1"/>
        <v>0</v>
      </c>
      <c r="L55" s="309" t="str">
        <f t="shared" si="2"/>
        <v/>
      </c>
      <c r="M55" s="288"/>
      <c r="N55" s="67"/>
    </row>
    <row r="56" spans="1:14" x14ac:dyDescent="0.2">
      <c r="A56" s="135"/>
      <c r="B56" s="135"/>
      <c r="E56" s="127" t="s">
        <v>82</v>
      </c>
      <c r="F56" s="66">
        <v>0</v>
      </c>
      <c r="G56" s="66">
        <v>0</v>
      </c>
      <c r="H56" s="66"/>
      <c r="I56" s="66">
        <f t="shared" si="0"/>
        <v>0</v>
      </c>
      <c r="J56" s="66"/>
      <c r="K56" s="66">
        <f t="shared" si="1"/>
        <v>0</v>
      </c>
      <c r="L56" s="309" t="str">
        <f t="shared" si="2"/>
        <v/>
      </c>
      <c r="M56" s="288"/>
      <c r="N56" s="66"/>
    </row>
    <row r="57" spans="1:14" x14ac:dyDescent="0.2">
      <c r="A57" s="135"/>
      <c r="B57" s="135"/>
      <c r="E57" s="28" t="s">
        <v>120</v>
      </c>
      <c r="F57" s="32">
        <f>2731910</f>
        <v>2731910</v>
      </c>
      <c r="G57" s="32">
        <v>1300000</v>
      </c>
      <c r="H57" s="32">
        <v>144059</v>
      </c>
      <c r="I57" s="32">
        <f t="shared" si="0"/>
        <v>4175969</v>
      </c>
      <c r="J57" s="32"/>
      <c r="K57" s="32">
        <f t="shared" si="1"/>
        <v>0</v>
      </c>
      <c r="L57" s="309" t="str">
        <f t="shared" si="2"/>
        <v/>
      </c>
      <c r="M57" s="288"/>
      <c r="N57" s="32"/>
    </row>
    <row r="58" spans="1:14" x14ac:dyDescent="0.2">
      <c r="A58" s="135"/>
      <c r="B58" s="135"/>
      <c r="E58" s="128" t="s">
        <v>46</v>
      </c>
      <c r="F58" s="67">
        <v>638208.19999999995</v>
      </c>
      <c r="G58" s="67">
        <v>0</v>
      </c>
      <c r="H58" s="67">
        <v>107667</v>
      </c>
      <c r="I58" s="67">
        <f t="shared" si="0"/>
        <v>745875.2</v>
      </c>
      <c r="J58" s="67"/>
      <c r="K58" s="67">
        <f t="shared" ref="K58:K121" si="7">IF(J58=0,0,J58-I58)</f>
        <v>0</v>
      </c>
      <c r="L58" s="309" t="str">
        <f t="shared" ref="L58:L121" si="8">IF(J58=0,"",K58/I58)</f>
        <v/>
      </c>
      <c r="M58" s="288"/>
      <c r="N58" s="67"/>
    </row>
    <row r="59" spans="1:14" x14ac:dyDescent="0.2">
      <c r="A59" s="135"/>
      <c r="B59" s="135"/>
      <c r="E59" s="39" t="s">
        <v>246</v>
      </c>
      <c r="F59" s="33">
        <f>1671105</f>
        <v>1671105</v>
      </c>
      <c r="G59" s="33">
        <v>0</v>
      </c>
      <c r="H59" s="33">
        <v>144059</v>
      </c>
      <c r="I59" s="33">
        <f t="shared" si="0"/>
        <v>1815164</v>
      </c>
      <c r="J59" s="33"/>
      <c r="K59" s="33">
        <f t="shared" si="7"/>
        <v>0</v>
      </c>
      <c r="L59" s="309" t="str">
        <f t="shared" si="8"/>
        <v/>
      </c>
      <c r="M59" s="288"/>
      <c r="N59" s="33"/>
    </row>
    <row r="60" spans="1:14" x14ac:dyDescent="0.2">
      <c r="A60" s="135"/>
      <c r="B60" s="135"/>
      <c r="E60" s="39"/>
      <c r="F60" s="33"/>
      <c r="G60" s="33">
        <v>0</v>
      </c>
      <c r="H60" s="33"/>
      <c r="I60" s="33">
        <f t="shared" si="0"/>
        <v>0</v>
      </c>
      <c r="J60" s="33"/>
      <c r="K60" s="33">
        <f t="shared" si="7"/>
        <v>0</v>
      </c>
      <c r="L60" s="309" t="str">
        <f t="shared" si="8"/>
        <v/>
      </c>
      <c r="M60" s="288"/>
      <c r="N60" s="33"/>
    </row>
    <row r="61" spans="1:14" ht="22.5" x14ac:dyDescent="0.2">
      <c r="A61" s="135"/>
      <c r="B61" s="135"/>
      <c r="E61" s="120" t="s">
        <v>247</v>
      </c>
      <c r="F61" s="33"/>
      <c r="G61" s="33">
        <v>0</v>
      </c>
      <c r="H61" s="33"/>
      <c r="I61" s="33">
        <f t="shared" si="0"/>
        <v>0</v>
      </c>
      <c r="J61" s="33"/>
      <c r="K61" s="33">
        <f t="shared" si="7"/>
        <v>0</v>
      </c>
      <c r="L61" s="309" t="str">
        <f t="shared" si="8"/>
        <v/>
      </c>
      <c r="M61" s="288"/>
      <c r="N61" s="33"/>
    </row>
    <row r="62" spans="1:14" s="9" customFormat="1" x14ac:dyDescent="0.2">
      <c r="A62" s="135"/>
      <c r="B62" s="135"/>
      <c r="C62" s="398"/>
      <c r="D62" s="398"/>
      <c r="E62" s="118"/>
      <c r="F62" s="119"/>
      <c r="G62" s="119">
        <v>0</v>
      </c>
      <c r="H62" s="119"/>
      <c r="I62" s="119">
        <f t="shared" si="0"/>
        <v>0</v>
      </c>
      <c r="J62" s="119"/>
      <c r="K62" s="119">
        <f t="shared" si="7"/>
        <v>0</v>
      </c>
      <c r="L62" s="309" t="str">
        <f t="shared" si="8"/>
        <v/>
      </c>
      <c r="M62" s="288"/>
      <c r="N62" s="119"/>
    </row>
    <row r="63" spans="1:14" x14ac:dyDescent="0.2">
      <c r="A63" s="135"/>
      <c r="B63" s="135"/>
      <c r="E63" s="127" t="s">
        <v>192</v>
      </c>
      <c r="F63" s="66">
        <v>0</v>
      </c>
      <c r="G63" s="66">
        <v>0</v>
      </c>
      <c r="H63" s="66"/>
      <c r="I63" s="66">
        <f t="shared" si="0"/>
        <v>0</v>
      </c>
      <c r="J63" s="66"/>
      <c r="K63" s="66">
        <f t="shared" si="7"/>
        <v>0</v>
      </c>
      <c r="L63" s="309" t="str">
        <f t="shared" si="8"/>
        <v/>
      </c>
      <c r="M63" s="288"/>
      <c r="N63" s="66"/>
    </row>
    <row r="64" spans="1:14" x14ac:dyDescent="0.2">
      <c r="A64" s="135"/>
      <c r="B64" s="135"/>
      <c r="E64" s="37" t="s">
        <v>121</v>
      </c>
      <c r="F64" s="45">
        <v>100000</v>
      </c>
      <c r="G64" s="45">
        <v>0</v>
      </c>
      <c r="H64" s="45"/>
      <c r="I64" s="45">
        <f t="shared" si="0"/>
        <v>100000</v>
      </c>
      <c r="J64" s="45"/>
      <c r="K64" s="45">
        <f t="shared" si="7"/>
        <v>0</v>
      </c>
      <c r="L64" s="309" t="str">
        <f t="shared" si="8"/>
        <v/>
      </c>
      <c r="M64" s="288"/>
      <c r="N64" s="45"/>
    </row>
    <row r="65" spans="1:14" x14ac:dyDescent="0.2">
      <c r="A65" s="135"/>
      <c r="B65" s="135"/>
      <c r="E65" s="145"/>
      <c r="F65" s="146">
        <v>0</v>
      </c>
      <c r="G65" s="146">
        <v>0</v>
      </c>
      <c r="H65" s="146"/>
      <c r="I65" s="146">
        <f t="shared" si="0"/>
        <v>0</v>
      </c>
      <c r="J65" s="146"/>
      <c r="K65" s="146">
        <f t="shared" si="7"/>
        <v>0</v>
      </c>
      <c r="L65" s="309" t="str">
        <f t="shared" si="8"/>
        <v/>
      </c>
      <c r="M65" s="288"/>
      <c r="N65" s="146"/>
    </row>
    <row r="66" spans="1:14" x14ac:dyDescent="0.2">
      <c r="A66" s="135"/>
      <c r="B66" s="135"/>
      <c r="E66" s="37" t="s">
        <v>321</v>
      </c>
      <c r="F66" s="146"/>
      <c r="G66" s="146">
        <v>653740</v>
      </c>
      <c r="H66" s="45"/>
      <c r="I66" s="45">
        <f t="shared" si="0"/>
        <v>653740</v>
      </c>
      <c r="J66" s="45"/>
      <c r="K66" s="45">
        <f t="shared" si="7"/>
        <v>0</v>
      </c>
      <c r="L66" s="309" t="str">
        <f t="shared" si="8"/>
        <v/>
      </c>
      <c r="M66" s="288"/>
      <c r="N66" s="45"/>
    </row>
    <row r="67" spans="1:14" x14ac:dyDescent="0.2">
      <c r="A67" s="135"/>
      <c r="B67" s="135"/>
      <c r="E67" s="145"/>
      <c r="F67" s="146"/>
      <c r="G67" s="146">
        <v>0</v>
      </c>
      <c r="H67" s="146"/>
      <c r="I67" s="146"/>
      <c r="J67" s="146"/>
      <c r="K67" s="146">
        <f t="shared" si="7"/>
        <v>0</v>
      </c>
      <c r="L67" s="309" t="str">
        <f t="shared" si="8"/>
        <v/>
      </c>
      <c r="M67" s="288"/>
      <c r="N67" s="146"/>
    </row>
    <row r="68" spans="1:14" x14ac:dyDescent="0.2">
      <c r="A68" s="135"/>
      <c r="B68" s="135"/>
      <c r="C68" s="399" t="s">
        <v>602</v>
      </c>
      <c r="D68" s="399" t="s">
        <v>545</v>
      </c>
      <c r="E68" s="132" t="s">
        <v>122</v>
      </c>
      <c r="F68" s="66">
        <f>F71</f>
        <v>2233882</v>
      </c>
      <c r="G68" s="66">
        <v>0</v>
      </c>
      <c r="H68" s="66">
        <f>H71</f>
        <v>168949</v>
      </c>
      <c r="I68" s="66">
        <f t="shared" si="0"/>
        <v>2402831</v>
      </c>
      <c r="J68" s="66"/>
      <c r="K68" s="66">
        <f t="shared" si="7"/>
        <v>0</v>
      </c>
      <c r="L68" s="309" t="str">
        <f t="shared" si="8"/>
        <v/>
      </c>
      <c r="M68" s="288"/>
      <c r="N68" s="66"/>
    </row>
    <row r="69" spans="1:14" x14ac:dyDescent="0.2">
      <c r="A69" s="135"/>
      <c r="B69" s="135"/>
      <c r="E69" s="74" t="s">
        <v>46</v>
      </c>
      <c r="F69" s="67">
        <f>F72</f>
        <v>925682</v>
      </c>
      <c r="G69" s="67">
        <v>0</v>
      </c>
      <c r="H69" s="67">
        <f>H72</f>
        <v>126270</v>
      </c>
      <c r="I69" s="67">
        <f t="shared" ref="I69:I133" si="9">SUM(F69:H69)</f>
        <v>1051952</v>
      </c>
      <c r="J69" s="67"/>
      <c r="K69" s="67">
        <f t="shared" si="7"/>
        <v>0</v>
      </c>
      <c r="L69" s="309" t="str">
        <f t="shared" si="8"/>
        <v/>
      </c>
      <c r="M69" s="288"/>
      <c r="N69" s="67"/>
    </row>
    <row r="70" spans="1:14" x14ac:dyDescent="0.2">
      <c r="A70" s="135"/>
      <c r="B70" s="135"/>
      <c r="E70" s="127" t="s">
        <v>82</v>
      </c>
      <c r="F70" s="66">
        <v>0</v>
      </c>
      <c r="G70" s="66">
        <v>0</v>
      </c>
      <c r="H70" s="66"/>
      <c r="I70" s="66">
        <f t="shared" si="9"/>
        <v>0</v>
      </c>
      <c r="J70" s="66"/>
      <c r="K70" s="66">
        <f t="shared" si="7"/>
        <v>0</v>
      </c>
      <c r="L70" s="309" t="str">
        <f t="shared" si="8"/>
        <v/>
      </c>
      <c r="M70" s="288"/>
      <c r="N70" s="66"/>
    </row>
    <row r="71" spans="1:14" x14ac:dyDescent="0.2">
      <c r="A71" s="135"/>
      <c r="B71" s="135"/>
      <c r="E71" s="28" t="s">
        <v>248</v>
      </c>
      <c r="F71" s="32">
        <f>2059382+174500</f>
        <v>2233882</v>
      </c>
      <c r="G71" s="32">
        <v>0</v>
      </c>
      <c r="H71" s="32">
        <v>168949</v>
      </c>
      <c r="I71" s="32">
        <f t="shared" si="9"/>
        <v>2402831</v>
      </c>
      <c r="J71" s="32"/>
      <c r="K71" s="32">
        <f t="shared" si="7"/>
        <v>0</v>
      </c>
      <c r="L71" s="309" t="str">
        <f t="shared" si="8"/>
        <v/>
      </c>
      <c r="M71" s="288"/>
      <c r="N71" s="32"/>
    </row>
    <row r="72" spans="1:14" x14ac:dyDescent="0.2">
      <c r="A72" s="135"/>
      <c r="B72" s="135"/>
      <c r="E72" s="128" t="s">
        <v>46</v>
      </c>
      <c r="F72" s="67">
        <v>925682</v>
      </c>
      <c r="G72" s="67">
        <v>0</v>
      </c>
      <c r="H72" s="67">
        <v>126270</v>
      </c>
      <c r="I72" s="67">
        <f t="shared" si="9"/>
        <v>1051952</v>
      </c>
      <c r="J72" s="67"/>
      <c r="K72" s="67">
        <f t="shared" si="7"/>
        <v>0</v>
      </c>
      <c r="L72" s="309" t="str">
        <f t="shared" si="8"/>
        <v/>
      </c>
      <c r="M72" s="288"/>
      <c r="N72" s="67"/>
    </row>
    <row r="73" spans="1:14" x14ac:dyDescent="0.2">
      <c r="A73" s="135"/>
      <c r="B73" s="135"/>
      <c r="E73" s="128"/>
      <c r="F73" s="67"/>
      <c r="G73" s="67">
        <v>0</v>
      </c>
      <c r="H73" s="67"/>
      <c r="I73" s="67">
        <f t="shared" si="9"/>
        <v>0</v>
      </c>
      <c r="J73" s="67"/>
      <c r="K73" s="67">
        <f t="shared" si="7"/>
        <v>0</v>
      </c>
      <c r="L73" s="309" t="str">
        <f t="shared" si="8"/>
        <v/>
      </c>
      <c r="M73" s="288"/>
      <c r="N73" s="67"/>
    </row>
    <row r="74" spans="1:14" ht="22.5" x14ac:dyDescent="0.2">
      <c r="A74" s="135"/>
      <c r="B74" s="135"/>
      <c r="E74" s="120" t="s">
        <v>247</v>
      </c>
      <c r="F74" s="67"/>
      <c r="G74" s="67">
        <v>0</v>
      </c>
      <c r="H74" s="67"/>
      <c r="I74" s="67">
        <f t="shared" si="9"/>
        <v>0</v>
      </c>
      <c r="J74" s="67"/>
      <c r="K74" s="67">
        <f t="shared" si="7"/>
        <v>0</v>
      </c>
      <c r="L74" s="309" t="str">
        <f t="shared" si="8"/>
        <v/>
      </c>
      <c r="M74" s="288"/>
      <c r="N74" s="67"/>
    </row>
    <row r="75" spans="1:14" s="9" customFormat="1" x14ac:dyDescent="0.2">
      <c r="A75" s="135"/>
      <c r="B75" s="135"/>
      <c r="C75" s="398"/>
      <c r="D75" s="398"/>
      <c r="E75" s="38"/>
      <c r="F75" s="32"/>
      <c r="G75" s="32">
        <v>0</v>
      </c>
      <c r="H75" s="32"/>
      <c r="I75" s="32">
        <f t="shared" si="9"/>
        <v>0</v>
      </c>
      <c r="J75" s="32"/>
      <c r="K75" s="32">
        <f t="shared" si="7"/>
        <v>0</v>
      </c>
      <c r="L75" s="309" t="str">
        <f t="shared" si="8"/>
        <v/>
      </c>
      <c r="M75" s="288"/>
      <c r="N75" s="32"/>
    </row>
    <row r="76" spans="1:14" x14ac:dyDescent="0.2">
      <c r="A76" s="135"/>
      <c r="B76" s="135"/>
      <c r="C76" s="399" t="s">
        <v>602</v>
      </c>
      <c r="D76" s="399" t="s">
        <v>574</v>
      </c>
      <c r="E76" s="132" t="s">
        <v>123</v>
      </c>
      <c r="F76" s="66">
        <v>400045</v>
      </c>
      <c r="G76" s="66">
        <v>0</v>
      </c>
      <c r="H76" s="66"/>
      <c r="I76" s="66">
        <f t="shared" si="9"/>
        <v>400045</v>
      </c>
      <c r="J76" s="66"/>
      <c r="K76" s="66">
        <f t="shared" si="7"/>
        <v>0</v>
      </c>
      <c r="L76" s="309" t="str">
        <f t="shared" si="8"/>
        <v/>
      </c>
      <c r="M76" s="288"/>
      <c r="N76" s="66"/>
    </row>
    <row r="77" spans="1:14" x14ac:dyDescent="0.2">
      <c r="A77" s="135"/>
      <c r="B77" s="135"/>
      <c r="E77" s="38"/>
      <c r="F77" s="32"/>
      <c r="G77" s="32">
        <v>0</v>
      </c>
      <c r="H77" s="32"/>
      <c r="I77" s="32">
        <f t="shared" si="9"/>
        <v>0</v>
      </c>
      <c r="J77" s="32"/>
      <c r="K77" s="32">
        <f t="shared" si="7"/>
        <v>0</v>
      </c>
      <c r="L77" s="309" t="str">
        <f t="shared" si="8"/>
        <v/>
      </c>
      <c r="M77" s="288"/>
      <c r="N77" s="32"/>
    </row>
    <row r="78" spans="1:14" ht="15" x14ac:dyDescent="0.2">
      <c r="A78" s="135" t="s">
        <v>300</v>
      </c>
      <c r="B78" s="135" t="s">
        <v>290</v>
      </c>
      <c r="C78"/>
      <c r="D78"/>
      <c r="E78" s="134" t="s">
        <v>124</v>
      </c>
      <c r="F78" s="69">
        <v>5225</v>
      </c>
      <c r="G78" s="69">
        <v>0</v>
      </c>
      <c r="H78" s="69"/>
      <c r="I78" s="69">
        <f t="shared" si="9"/>
        <v>5225</v>
      </c>
      <c r="J78" s="69"/>
      <c r="K78" s="69">
        <f t="shared" si="7"/>
        <v>0</v>
      </c>
      <c r="L78" s="309" t="str">
        <f t="shared" si="8"/>
        <v/>
      </c>
      <c r="M78" s="288"/>
      <c r="N78" s="69"/>
    </row>
    <row r="79" spans="1:14" x14ac:dyDescent="0.2">
      <c r="A79" s="135"/>
      <c r="B79" s="135"/>
      <c r="C79" s="399" t="s">
        <v>602</v>
      </c>
      <c r="D79" s="399" t="s">
        <v>545</v>
      </c>
      <c r="E79" s="132" t="s">
        <v>125</v>
      </c>
      <c r="F79" s="66">
        <v>5225</v>
      </c>
      <c r="G79" s="66">
        <v>0</v>
      </c>
      <c r="H79" s="66"/>
      <c r="I79" s="66">
        <f t="shared" si="9"/>
        <v>5225</v>
      </c>
      <c r="J79" s="66"/>
      <c r="K79" s="66">
        <f t="shared" si="7"/>
        <v>0</v>
      </c>
      <c r="L79" s="309" t="str">
        <f t="shared" si="8"/>
        <v/>
      </c>
      <c r="M79" s="288"/>
      <c r="N79" s="66"/>
    </row>
    <row r="80" spans="1:14" s="9" customFormat="1" x14ac:dyDescent="0.2">
      <c r="A80" s="135"/>
      <c r="B80" s="135"/>
      <c r="C80" s="398"/>
      <c r="D80" s="398"/>
      <c r="E80" s="129"/>
      <c r="F80" s="130"/>
      <c r="G80" s="130">
        <v>0</v>
      </c>
      <c r="H80" s="130"/>
      <c r="I80" s="130">
        <f t="shared" si="9"/>
        <v>0</v>
      </c>
      <c r="J80" s="130"/>
      <c r="K80" s="130">
        <f t="shared" si="7"/>
        <v>0</v>
      </c>
      <c r="L80" s="309" t="str">
        <f t="shared" si="8"/>
        <v/>
      </c>
      <c r="M80" s="288"/>
      <c r="N80" s="130"/>
    </row>
    <row r="81" spans="1:14" x14ac:dyDescent="0.2">
      <c r="A81" s="135"/>
      <c r="B81" s="135"/>
      <c r="E81" s="104" t="s">
        <v>83</v>
      </c>
      <c r="F81" s="70">
        <f>SUM(F83,F86,F94,F96,F101,F103,F105,F108,F110,F121,F126,F131)</f>
        <v>13402336</v>
      </c>
      <c r="G81" s="70">
        <f>SUM(G83,G86,G94,G96,G101,G103,G105,G108,G110,G121,G126,G131)</f>
        <v>1218213</v>
      </c>
      <c r="H81" s="70">
        <f t="shared" ref="H81" si="10">SUM(H83,H86,H94,H96,H101,H103,H105,H108,H110,H121,H126,H131)</f>
        <v>430251</v>
      </c>
      <c r="I81" s="70">
        <f t="shared" si="9"/>
        <v>15050800</v>
      </c>
      <c r="J81" s="70"/>
      <c r="K81" s="70">
        <f t="shared" si="7"/>
        <v>0</v>
      </c>
      <c r="L81" s="309" t="str">
        <f t="shared" si="8"/>
        <v/>
      </c>
      <c r="M81" s="288"/>
      <c r="N81" s="70"/>
    </row>
    <row r="82" spans="1:14" x14ac:dyDescent="0.2">
      <c r="A82" s="135"/>
      <c r="B82" s="135"/>
      <c r="E82" s="104"/>
      <c r="F82" s="70">
        <v>0</v>
      </c>
      <c r="G82" s="70">
        <v>0</v>
      </c>
      <c r="H82" s="70"/>
      <c r="I82" s="70">
        <f t="shared" si="9"/>
        <v>0</v>
      </c>
      <c r="J82" s="70"/>
      <c r="K82" s="70">
        <f t="shared" si="7"/>
        <v>0</v>
      </c>
      <c r="L82" s="309" t="str">
        <f t="shared" si="8"/>
        <v/>
      </c>
      <c r="M82" s="288"/>
      <c r="N82" s="70"/>
    </row>
    <row r="83" spans="1:14" x14ac:dyDescent="0.2">
      <c r="A83" s="135" t="s">
        <v>300</v>
      </c>
      <c r="B83" s="135" t="s">
        <v>290</v>
      </c>
      <c r="C83" s="399" t="s">
        <v>615</v>
      </c>
      <c r="D83" s="399"/>
      <c r="E83" s="109" t="s">
        <v>152</v>
      </c>
      <c r="F83" s="73">
        <v>4278669</v>
      </c>
      <c r="G83" s="73">
        <v>13283</v>
      </c>
      <c r="H83" s="73">
        <v>424620</v>
      </c>
      <c r="I83" s="73">
        <f t="shared" si="9"/>
        <v>4716572</v>
      </c>
      <c r="J83" s="73"/>
      <c r="K83" s="73">
        <f t="shared" si="7"/>
        <v>0</v>
      </c>
      <c r="L83" s="309" t="str">
        <f t="shared" si="8"/>
        <v/>
      </c>
      <c r="M83" s="288"/>
      <c r="N83" s="73"/>
    </row>
    <row r="84" spans="1:14" x14ac:dyDescent="0.2">
      <c r="A84" s="135"/>
      <c r="B84" s="135"/>
      <c r="E84" s="72" t="s">
        <v>46</v>
      </c>
      <c r="F84" s="67">
        <v>2975727</v>
      </c>
      <c r="G84" s="67">
        <v>9927</v>
      </c>
      <c r="H84" s="67">
        <v>317354</v>
      </c>
      <c r="I84" s="67">
        <f t="shared" si="9"/>
        <v>3303008</v>
      </c>
      <c r="J84" s="67"/>
      <c r="K84" s="67">
        <f t="shared" si="7"/>
        <v>0</v>
      </c>
      <c r="L84" s="309" t="str">
        <f t="shared" si="8"/>
        <v/>
      </c>
      <c r="M84" s="288"/>
      <c r="N84" s="67"/>
    </row>
    <row r="85" spans="1:14" x14ac:dyDescent="0.2">
      <c r="A85" s="135"/>
      <c r="B85" s="135"/>
      <c r="E85" s="104"/>
      <c r="F85" s="70">
        <v>0</v>
      </c>
      <c r="G85" s="70">
        <v>0</v>
      </c>
      <c r="H85" s="70"/>
      <c r="I85" s="70">
        <f t="shared" si="9"/>
        <v>0</v>
      </c>
      <c r="J85" s="70"/>
      <c r="K85" s="70">
        <f t="shared" si="7"/>
        <v>0</v>
      </c>
      <c r="L85" s="309" t="str">
        <f t="shared" si="8"/>
        <v/>
      </c>
      <c r="M85" s="288"/>
      <c r="N85" s="70"/>
    </row>
    <row r="86" spans="1:14" x14ac:dyDescent="0.2">
      <c r="A86" s="135" t="s">
        <v>301</v>
      </c>
      <c r="B86" s="135" t="s">
        <v>290</v>
      </c>
      <c r="C86" s="399" t="s">
        <v>612</v>
      </c>
      <c r="D86" s="399" t="s">
        <v>565</v>
      </c>
      <c r="E86" s="114" t="s">
        <v>113</v>
      </c>
      <c r="F86" s="115">
        <f>SUM(F87:F90)</f>
        <v>5760120</v>
      </c>
      <c r="G86" s="115">
        <f>SUM(G87:G90)</f>
        <v>1028380</v>
      </c>
      <c r="H86" s="115"/>
      <c r="I86" s="115">
        <f t="shared" si="9"/>
        <v>6788500</v>
      </c>
      <c r="J86" s="115"/>
      <c r="K86" s="115">
        <f t="shared" si="7"/>
        <v>0</v>
      </c>
      <c r="L86" s="309" t="str">
        <f t="shared" si="8"/>
        <v/>
      </c>
      <c r="M86" s="288"/>
      <c r="N86" s="115"/>
    </row>
    <row r="87" spans="1:14" x14ac:dyDescent="0.2">
      <c r="A87" s="135"/>
      <c r="B87" s="135"/>
      <c r="E87" s="117" t="s">
        <v>185</v>
      </c>
      <c r="F87" s="119">
        <v>4965000</v>
      </c>
      <c r="G87" s="119">
        <v>1000000</v>
      </c>
      <c r="H87" s="119"/>
      <c r="I87" s="119">
        <f t="shared" si="9"/>
        <v>5965000</v>
      </c>
      <c r="J87" s="119"/>
      <c r="K87" s="119">
        <f t="shared" si="7"/>
        <v>0</v>
      </c>
      <c r="L87" s="309" t="str">
        <f t="shared" si="8"/>
        <v/>
      </c>
      <c r="M87" s="288"/>
      <c r="N87" s="119"/>
    </row>
    <row r="88" spans="1:14" ht="22.5" x14ac:dyDescent="0.2">
      <c r="A88" s="135"/>
      <c r="B88" s="135"/>
      <c r="E88" s="95" t="s">
        <v>114</v>
      </c>
      <c r="F88" s="121">
        <v>482000</v>
      </c>
      <c r="G88" s="121">
        <v>46246</v>
      </c>
      <c r="H88" s="121"/>
      <c r="I88" s="121">
        <f t="shared" si="9"/>
        <v>528246</v>
      </c>
      <c r="J88" s="121"/>
      <c r="K88" s="121">
        <f t="shared" si="7"/>
        <v>0</v>
      </c>
      <c r="L88" s="309" t="str">
        <f t="shared" si="8"/>
        <v/>
      </c>
      <c r="M88" s="288"/>
      <c r="N88" s="121"/>
    </row>
    <row r="89" spans="1:14" ht="22.5" x14ac:dyDescent="0.2">
      <c r="A89" s="135"/>
      <c r="B89" s="135"/>
      <c r="E89" s="95" t="s">
        <v>115</v>
      </c>
      <c r="F89" s="121">
        <v>161240</v>
      </c>
      <c r="G89" s="121">
        <v>20104</v>
      </c>
      <c r="H89" s="121"/>
      <c r="I89" s="121">
        <f t="shared" si="9"/>
        <v>181344</v>
      </c>
      <c r="J89" s="121"/>
      <c r="K89" s="121">
        <f t="shared" si="7"/>
        <v>0</v>
      </c>
      <c r="L89" s="309" t="str">
        <f t="shared" si="8"/>
        <v/>
      </c>
      <c r="M89" s="288"/>
      <c r="N89" s="121"/>
    </row>
    <row r="90" spans="1:14" x14ac:dyDescent="0.2">
      <c r="A90" s="135"/>
      <c r="B90" s="135"/>
      <c r="E90" s="95" t="s">
        <v>116</v>
      </c>
      <c r="F90" s="121">
        <v>151880</v>
      </c>
      <c r="G90" s="121">
        <v>-37970</v>
      </c>
      <c r="H90" s="121"/>
      <c r="I90" s="121">
        <f t="shared" si="9"/>
        <v>113910</v>
      </c>
      <c r="J90" s="121"/>
      <c r="K90" s="121">
        <f t="shared" si="7"/>
        <v>0</v>
      </c>
      <c r="L90" s="309" t="str">
        <f t="shared" si="8"/>
        <v/>
      </c>
      <c r="M90" s="288"/>
      <c r="N90" s="121"/>
    </row>
    <row r="91" spans="1:14" x14ac:dyDescent="0.2">
      <c r="A91" s="135"/>
      <c r="B91" s="135"/>
      <c r="E91" s="95"/>
      <c r="F91" s="121">
        <v>0</v>
      </c>
      <c r="G91" s="121">
        <v>0</v>
      </c>
      <c r="H91" s="121"/>
      <c r="I91" s="121">
        <f t="shared" si="9"/>
        <v>0</v>
      </c>
      <c r="J91" s="121"/>
      <c r="K91" s="121">
        <f t="shared" si="7"/>
        <v>0</v>
      </c>
      <c r="L91" s="309" t="str">
        <f t="shared" si="8"/>
        <v/>
      </c>
      <c r="M91" s="288"/>
      <c r="N91" s="121"/>
    </row>
    <row r="92" spans="1:14" ht="22.5" x14ac:dyDescent="0.2">
      <c r="A92" s="135"/>
      <c r="B92" s="135"/>
      <c r="E92" s="120" t="s">
        <v>117</v>
      </c>
      <c r="F92" s="119">
        <v>0</v>
      </c>
      <c r="G92" s="119">
        <v>0</v>
      </c>
      <c r="H92" s="119"/>
      <c r="I92" s="119">
        <f t="shared" si="9"/>
        <v>0</v>
      </c>
      <c r="J92" s="119"/>
      <c r="K92" s="119">
        <f t="shared" si="7"/>
        <v>0</v>
      </c>
      <c r="L92" s="309" t="str">
        <f t="shared" si="8"/>
        <v/>
      </c>
      <c r="M92" s="288"/>
      <c r="N92" s="119"/>
    </row>
    <row r="93" spans="1:14" x14ac:dyDescent="0.2">
      <c r="A93" s="135"/>
      <c r="B93" s="135"/>
      <c r="E93" s="107"/>
      <c r="F93" s="108">
        <v>0</v>
      </c>
      <c r="G93" s="108">
        <v>0</v>
      </c>
      <c r="H93" s="108"/>
      <c r="I93" s="108">
        <f t="shared" si="9"/>
        <v>0</v>
      </c>
      <c r="J93" s="108"/>
      <c r="K93" s="108">
        <f t="shared" si="7"/>
        <v>0</v>
      </c>
      <c r="L93" s="309" t="str">
        <f t="shared" si="8"/>
        <v/>
      </c>
      <c r="M93" s="288"/>
      <c r="N93" s="108"/>
    </row>
    <row r="94" spans="1:14" x14ac:dyDescent="0.2">
      <c r="A94" s="135" t="s">
        <v>299</v>
      </c>
      <c r="B94" s="135" t="s">
        <v>290</v>
      </c>
      <c r="C94" s="399" t="s">
        <v>594</v>
      </c>
      <c r="D94" s="399" t="s">
        <v>604</v>
      </c>
      <c r="E94" s="109" t="s">
        <v>118</v>
      </c>
      <c r="F94" s="73">
        <v>66500</v>
      </c>
      <c r="G94" s="73">
        <v>129600</v>
      </c>
      <c r="H94" s="73"/>
      <c r="I94" s="73">
        <f t="shared" si="9"/>
        <v>196100</v>
      </c>
      <c r="J94" s="73"/>
      <c r="K94" s="73">
        <f t="shared" si="7"/>
        <v>0</v>
      </c>
      <c r="L94" s="309" t="str">
        <f t="shared" si="8"/>
        <v/>
      </c>
      <c r="M94" s="288"/>
      <c r="N94" s="73"/>
    </row>
    <row r="95" spans="1:14" x14ac:dyDescent="0.2">
      <c r="A95" s="135"/>
      <c r="B95" s="135"/>
      <c r="E95" s="107"/>
      <c r="F95" s="108">
        <v>0</v>
      </c>
      <c r="G95" s="108">
        <v>0</v>
      </c>
      <c r="H95" s="108"/>
      <c r="I95" s="108">
        <f t="shared" si="9"/>
        <v>0</v>
      </c>
      <c r="J95" s="108"/>
      <c r="K95" s="108">
        <f t="shared" si="7"/>
        <v>0</v>
      </c>
      <c r="L95" s="309" t="str">
        <f t="shared" si="8"/>
        <v/>
      </c>
      <c r="M95" s="288"/>
      <c r="N95" s="108"/>
    </row>
    <row r="96" spans="1:14" x14ac:dyDescent="0.2">
      <c r="A96" s="135" t="s">
        <v>299</v>
      </c>
      <c r="B96" s="135" t="s">
        <v>290</v>
      </c>
      <c r="C96" s="399" t="s">
        <v>582</v>
      </c>
      <c r="D96" s="399" t="s">
        <v>528</v>
      </c>
      <c r="E96" s="114" t="s">
        <v>249</v>
      </c>
      <c r="F96" s="115">
        <v>281037</v>
      </c>
      <c r="G96" s="115">
        <v>0</v>
      </c>
      <c r="H96" s="115">
        <v>4231</v>
      </c>
      <c r="I96" s="115">
        <f t="shared" si="9"/>
        <v>285268</v>
      </c>
      <c r="J96" s="115"/>
      <c r="K96" s="115">
        <f t="shared" si="7"/>
        <v>0</v>
      </c>
      <c r="L96" s="309" t="str">
        <f t="shared" si="8"/>
        <v/>
      </c>
      <c r="M96" s="288"/>
      <c r="N96" s="115"/>
    </row>
    <row r="97" spans="1:14" x14ac:dyDescent="0.2">
      <c r="A97" s="135"/>
      <c r="B97" s="135"/>
      <c r="E97" s="72" t="s">
        <v>46</v>
      </c>
      <c r="F97" s="67">
        <v>36528</v>
      </c>
      <c r="G97" s="67">
        <v>0</v>
      </c>
      <c r="H97" s="67">
        <v>3162</v>
      </c>
      <c r="I97" s="67">
        <f t="shared" si="9"/>
        <v>39690</v>
      </c>
      <c r="J97" s="67"/>
      <c r="K97" s="67">
        <f t="shared" si="7"/>
        <v>0</v>
      </c>
      <c r="L97" s="309" t="str">
        <f t="shared" si="8"/>
        <v/>
      </c>
      <c r="M97" s="288"/>
      <c r="N97" s="67"/>
    </row>
    <row r="98" spans="1:14" x14ac:dyDescent="0.2">
      <c r="A98" s="135"/>
      <c r="B98" s="135"/>
      <c r="E98" s="72"/>
      <c r="F98" s="67">
        <v>0</v>
      </c>
      <c r="G98" s="67">
        <v>0</v>
      </c>
      <c r="H98" s="67"/>
      <c r="I98" s="67">
        <f t="shared" si="9"/>
        <v>0</v>
      </c>
      <c r="J98" s="67"/>
      <c r="K98" s="67">
        <f t="shared" si="7"/>
        <v>0</v>
      </c>
      <c r="L98" s="309" t="str">
        <f t="shared" si="8"/>
        <v/>
      </c>
      <c r="M98" s="288"/>
      <c r="N98" s="67"/>
    </row>
    <row r="99" spans="1:14" ht="22.5" x14ac:dyDescent="0.2">
      <c r="A99" s="135"/>
      <c r="B99" s="135"/>
      <c r="E99" s="120" t="s">
        <v>247</v>
      </c>
      <c r="F99" s="67"/>
      <c r="G99" s="67">
        <v>0</v>
      </c>
      <c r="H99" s="67"/>
      <c r="I99" s="67">
        <f t="shared" si="9"/>
        <v>0</v>
      </c>
      <c r="J99" s="67"/>
      <c r="K99" s="67">
        <f t="shared" si="7"/>
        <v>0</v>
      </c>
      <c r="L99" s="309" t="str">
        <f t="shared" si="8"/>
        <v/>
      </c>
      <c r="M99" s="288"/>
      <c r="N99" s="67"/>
    </row>
    <row r="100" spans="1:14" x14ac:dyDescent="0.2">
      <c r="A100" s="135"/>
      <c r="B100" s="135"/>
      <c r="E100" s="72"/>
      <c r="F100" s="67"/>
      <c r="G100" s="67">
        <v>0</v>
      </c>
      <c r="H100" s="67"/>
      <c r="I100" s="67">
        <f t="shared" si="9"/>
        <v>0</v>
      </c>
      <c r="J100" s="67"/>
      <c r="K100" s="67">
        <f t="shared" si="7"/>
        <v>0</v>
      </c>
      <c r="L100" s="309" t="str">
        <f t="shared" si="8"/>
        <v/>
      </c>
      <c r="M100" s="288"/>
      <c r="N100" s="67"/>
    </row>
    <row r="101" spans="1:14" x14ac:dyDescent="0.2">
      <c r="A101" s="135" t="s">
        <v>296</v>
      </c>
      <c r="B101" s="135" t="s">
        <v>290</v>
      </c>
      <c r="C101" s="399" t="s">
        <v>553</v>
      </c>
      <c r="D101" s="399" t="s">
        <v>596</v>
      </c>
      <c r="E101" s="107" t="s">
        <v>126</v>
      </c>
      <c r="F101" s="108">
        <v>486300</v>
      </c>
      <c r="G101" s="108">
        <v>0</v>
      </c>
      <c r="H101" s="108"/>
      <c r="I101" s="108">
        <f t="shared" si="9"/>
        <v>486300</v>
      </c>
      <c r="J101" s="108"/>
      <c r="K101" s="108">
        <f t="shared" si="7"/>
        <v>0</v>
      </c>
      <c r="L101" s="309" t="str">
        <f t="shared" si="8"/>
        <v/>
      </c>
      <c r="M101" s="288"/>
      <c r="N101" s="108"/>
    </row>
    <row r="102" spans="1:14" x14ac:dyDescent="0.2">
      <c r="A102" s="135"/>
      <c r="B102" s="135"/>
      <c r="E102" s="107"/>
      <c r="F102" s="108">
        <v>0</v>
      </c>
      <c r="G102" s="108">
        <v>0</v>
      </c>
      <c r="H102" s="108"/>
      <c r="I102" s="108">
        <f t="shared" si="9"/>
        <v>0</v>
      </c>
      <c r="J102" s="108"/>
      <c r="K102" s="108">
        <f t="shared" si="7"/>
        <v>0</v>
      </c>
      <c r="L102" s="309" t="str">
        <f t="shared" si="8"/>
        <v/>
      </c>
      <c r="M102" s="288"/>
      <c r="N102" s="108"/>
    </row>
    <row r="103" spans="1:14" x14ac:dyDescent="0.2">
      <c r="A103" s="135" t="s">
        <v>298</v>
      </c>
      <c r="B103" s="135" t="s">
        <v>290</v>
      </c>
      <c r="C103" s="399" t="s">
        <v>602</v>
      </c>
      <c r="D103" s="399" t="s">
        <v>530</v>
      </c>
      <c r="E103" s="114" t="s">
        <v>153</v>
      </c>
      <c r="F103" s="115">
        <v>220000</v>
      </c>
      <c r="G103" s="115">
        <v>0</v>
      </c>
      <c r="H103" s="115"/>
      <c r="I103" s="115">
        <f t="shared" si="9"/>
        <v>220000</v>
      </c>
      <c r="J103" s="115"/>
      <c r="K103" s="115">
        <f t="shared" si="7"/>
        <v>0</v>
      </c>
      <c r="L103" s="309" t="str">
        <f t="shared" si="8"/>
        <v/>
      </c>
      <c r="M103" s="288"/>
      <c r="N103" s="115"/>
    </row>
    <row r="104" spans="1:14" x14ac:dyDescent="0.2">
      <c r="A104" s="135"/>
      <c r="B104" s="135"/>
      <c r="E104" s="112"/>
      <c r="F104" s="113">
        <v>0</v>
      </c>
      <c r="G104" s="113">
        <v>0</v>
      </c>
      <c r="H104" s="113"/>
      <c r="I104" s="113">
        <f t="shared" si="9"/>
        <v>0</v>
      </c>
      <c r="J104" s="113"/>
      <c r="K104" s="113">
        <f t="shared" si="7"/>
        <v>0</v>
      </c>
      <c r="L104" s="309" t="str">
        <f t="shared" si="8"/>
        <v/>
      </c>
      <c r="M104" s="288"/>
      <c r="N104" s="113"/>
    </row>
    <row r="105" spans="1:14" x14ac:dyDescent="0.2">
      <c r="A105" s="135" t="s">
        <v>297</v>
      </c>
      <c r="B105" s="135" t="s">
        <v>290</v>
      </c>
      <c r="C105" s="399" t="s">
        <v>538</v>
      </c>
      <c r="D105" s="399" t="s">
        <v>570</v>
      </c>
      <c r="E105" s="109" t="s">
        <v>130</v>
      </c>
      <c r="F105" s="73">
        <v>9500</v>
      </c>
      <c r="G105" s="73">
        <v>0</v>
      </c>
      <c r="H105" s="73">
        <v>1400</v>
      </c>
      <c r="I105" s="73">
        <f t="shared" si="9"/>
        <v>10900</v>
      </c>
      <c r="J105" s="73"/>
      <c r="K105" s="73">
        <f t="shared" si="7"/>
        <v>0</v>
      </c>
      <c r="L105" s="309" t="str">
        <f t="shared" si="8"/>
        <v/>
      </c>
      <c r="M105" s="288"/>
      <c r="N105" s="73"/>
    </row>
    <row r="106" spans="1:14" x14ac:dyDescent="0.2">
      <c r="A106" s="135"/>
      <c r="B106" s="135"/>
      <c r="E106" s="72" t="s">
        <v>46</v>
      </c>
      <c r="F106" s="67">
        <v>7100</v>
      </c>
      <c r="G106" s="67">
        <v>0</v>
      </c>
      <c r="H106" s="67">
        <v>1050</v>
      </c>
      <c r="I106" s="67">
        <f t="shared" si="9"/>
        <v>8150</v>
      </c>
      <c r="J106" s="67"/>
      <c r="K106" s="67">
        <f t="shared" si="7"/>
        <v>0</v>
      </c>
      <c r="L106" s="309" t="str">
        <f t="shared" si="8"/>
        <v/>
      </c>
      <c r="M106" s="288"/>
      <c r="N106" s="67"/>
    </row>
    <row r="107" spans="1:14" x14ac:dyDescent="0.2">
      <c r="A107" s="135"/>
      <c r="B107" s="135"/>
      <c r="E107" s="72"/>
      <c r="F107" s="67">
        <v>0</v>
      </c>
      <c r="G107" s="67">
        <v>0</v>
      </c>
      <c r="H107" s="67"/>
      <c r="I107" s="67">
        <f t="shared" si="9"/>
        <v>0</v>
      </c>
      <c r="J107" s="67"/>
      <c r="K107" s="67">
        <f t="shared" si="7"/>
        <v>0</v>
      </c>
      <c r="L107" s="309" t="str">
        <f t="shared" si="8"/>
        <v/>
      </c>
      <c r="M107" s="288"/>
      <c r="N107" s="67"/>
    </row>
    <row r="108" spans="1:14" x14ac:dyDescent="0.2">
      <c r="A108" s="135" t="s">
        <v>298</v>
      </c>
      <c r="B108" s="135" t="s">
        <v>290</v>
      </c>
      <c r="C108" s="399" t="s">
        <v>602</v>
      </c>
      <c r="D108" s="399" t="s">
        <v>588</v>
      </c>
      <c r="E108" s="114" t="s">
        <v>140</v>
      </c>
      <c r="F108" s="115">
        <v>40000</v>
      </c>
      <c r="G108" s="115">
        <v>-15050</v>
      </c>
      <c r="H108" s="115"/>
      <c r="I108" s="115">
        <f t="shared" si="9"/>
        <v>24950</v>
      </c>
      <c r="J108" s="115"/>
      <c r="K108" s="115">
        <f t="shared" si="7"/>
        <v>0</v>
      </c>
      <c r="L108" s="309" t="str">
        <f t="shared" si="8"/>
        <v/>
      </c>
      <c r="M108" s="288"/>
      <c r="N108" s="115"/>
    </row>
    <row r="109" spans="1:14" x14ac:dyDescent="0.2">
      <c r="A109" s="135"/>
      <c r="B109" s="135"/>
      <c r="E109" s="114"/>
      <c r="F109" s="115">
        <v>0</v>
      </c>
      <c r="G109" s="115">
        <v>0</v>
      </c>
      <c r="H109" s="115"/>
      <c r="I109" s="115">
        <f t="shared" si="9"/>
        <v>0</v>
      </c>
      <c r="J109" s="115"/>
      <c r="K109" s="115">
        <f t="shared" si="7"/>
        <v>0</v>
      </c>
      <c r="L109" s="309" t="str">
        <f t="shared" si="8"/>
        <v/>
      </c>
      <c r="M109" s="288"/>
      <c r="N109" s="115"/>
    </row>
    <row r="110" spans="1:14" x14ac:dyDescent="0.2">
      <c r="A110" s="135" t="s">
        <v>298</v>
      </c>
      <c r="B110" s="135" t="s">
        <v>290</v>
      </c>
      <c r="C110" s="399" t="s">
        <v>602</v>
      </c>
      <c r="D110" s="399" t="s">
        <v>588</v>
      </c>
      <c r="E110" s="114" t="s">
        <v>154</v>
      </c>
      <c r="F110" s="115">
        <f>2212402-30000</f>
        <v>2182402</v>
      </c>
      <c r="G110" s="115">
        <v>62000</v>
      </c>
      <c r="H110" s="115"/>
      <c r="I110" s="115">
        <f t="shared" si="9"/>
        <v>2244402</v>
      </c>
      <c r="J110" s="115"/>
      <c r="K110" s="115">
        <f t="shared" si="7"/>
        <v>0</v>
      </c>
      <c r="L110" s="309" t="str">
        <f t="shared" si="8"/>
        <v/>
      </c>
      <c r="M110" s="288"/>
      <c r="N110" s="115"/>
    </row>
    <row r="111" spans="1:14" x14ac:dyDescent="0.2">
      <c r="A111" s="135"/>
      <c r="B111" s="135"/>
      <c r="E111" s="117" t="s">
        <v>186</v>
      </c>
      <c r="F111" s="119">
        <v>114552</v>
      </c>
      <c r="G111" s="119">
        <v>0</v>
      </c>
      <c r="H111" s="119"/>
      <c r="I111" s="119">
        <f t="shared" si="9"/>
        <v>114552</v>
      </c>
      <c r="J111" s="119"/>
      <c r="K111" s="119">
        <f t="shared" si="7"/>
        <v>0</v>
      </c>
      <c r="L111" s="309" t="str">
        <f t="shared" si="8"/>
        <v/>
      </c>
      <c r="M111" s="288"/>
      <c r="N111" s="119"/>
    </row>
    <row r="112" spans="1:14" x14ac:dyDescent="0.2">
      <c r="A112" s="135"/>
      <c r="B112" s="135"/>
      <c r="E112" s="118" t="s">
        <v>127</v>
      </c>
      <c r="F112" s="119">
        <v>690350</v>
      </c>
      <c r="G112" s="119">
        <v>0</v>
      </c>
      <c r="H112" s="119"/>
      <c r="I112" s="119">
        <f t="shared" si="9"/>
        <v>690350</v>
      </c>
      <c r="J112" s="119"/>
      <c r="K112" s="119">
        <f t="shared" si="7"/>
        <v>0</v>
      </c>
      <c r="L112" s="309" t="str">
        <f t="shared" si="8"/>
        <v/>
      </c>
      <c r="M112" s="288"/>
      <c r="N112" s="119"/>
    </row>
    <row r="113" spans="1:14" x14ac:dyDescent="0.2">
      <c r="A113" s="135"/>
      <c r="B113" s="135"/>
      <c r="E113" s="118" t="s">
        <v>128</v>
      </c>
      <c r="F113" s="119">
        <v>67900</v>
      </c>
      <c r="G113" s="119">
        <v>0</v>
      </c>
      <c r="H113" s="119"/>
      <c r="I113" s="119">
        <f t="shared" si="9"/>
        <v>67900</v>
      </c>
      <c r="J113" s="119"/>
      <c r="K113" s="119">
        <f t="shared" si="7"/>
        <v>0</v>
      </c>
      <c r="L113" s="309" t="str">
        <f t="shared" si="8"/>
        <v/>
      </c>
      <c r="M113" s="288"/>
      <c r="N113" s="119"/>
    </row>
    <row r="114" spans="1:14" x14ac:dyDescent="0.2">
      <c r="A114" s="135"/>
      <c r="B114" s="135"/>
      <c r="E114" s="118" t="s">
        <v>129</v>
      </c>
      <c r="F114" s="119">
        <v>50000</v>
      </c>
      <c r="G114" s="119">
        <v>0</v>
      </c>
      <c r="H114" s="119"/>
      <c r="I114" s="119">
        <f t="shared" si="9"/>
        <v>50000</v>
      </c>
      <c r="J114" s="119"/>
      <c r="K114" s="119">
        <f t="shared" si="7"/>
        <v>0</v>
      </c>
      <c r="L114" s="309" t="str">
        <f t="shared" si="8"/>
        <v/>
      </c>
      <c r="M114" s="288"/>
      <c r="N114" s="119"/>
    </row>
    <row r="115" spans="1:14" x14ac:dyDescent="0.2">
      <c r="A115" s="135"/>
      <c r="B115" s="135"/>
      <c r="E115" s="118" t="s">
        <v>155</v>
      </c>
      <c r="F115" s="119">
        <v>510900</v>
      </c>
      <c r="G115" s="119">
        <v>61000</v>
      </c>
      <c r="H115" s="119"/>
      <c r="I115" s="119">
        <f t="shared" si="9"/>
        <v>571900</v>
      </c>
      <c r="J115" s="119"/>
      <c r="K115" s="119">
        <f t="shared" si="7"/>
        <v>0</v>
      </c>
      <c r="L115" s="309" t="str">
        <f t="shared" si="8"/>
        <v/>
      </c>
      <c r="M115" s="288"/>
      <c r="N115" s="119"/>
    </row>
    <row r="116" spans="1:14" x14ac:dyDescent="0.2">
      <c r="A116" s="135"/>
      <c r="B116" s="135"/>
      <c r="E116" s="118" t="s">
        <v>119</v>
      </c>
      <c r="F116" s="119">
        <v>34000</v>
      </c>
      <c r="G116" s="119">
        <v>1000</v>
      </c>
      <c r="H116" s="119"/>
      <c r="I116" s="119">
        <f t="shared" si="9"/>
        <v>35000</v>
      </c>
      <c r="J116" s="119"/>
      <c r="K116" s="119">
        <f t="shared" si="7"/>
        <v>0</v>
      </c>
      <c r="L116" s="309" t="str">
        <f t="shared" si="8"/>
        <v/>
      </c>
      <c r="M116" s="288"/>
      <c r="N116" s="119"/>
    </row>
    <row r="117" spans="1:14" ht="22.5" x14ac:dyDescent="0.2">
      <c r="A117" s="135"/>
      <c r="B117" s="135"/>
      <c r="E117" s="95" t="s">
        <v>227</v>
      </c>
      <c r="F117" s="121">
        <v>629900</v>
      </c>
      <c r="G117" s="121">
        <v>0</v>
      </c>
      <c r="H117" s="121"/>
      <c r="I117" s="121">
        <f t="shared" si="9"/>
        <v>629900</v>
      </c>
      <c r="J117" s="121"/>
      <c r="K117" s="121">
        <f t="shared" si="7"/>
        <v>0</v>
      </c>
      <c r="L117" s="309" t="str">
        <f t="shared" si="8"/>
        <v/>
      </c>
      <c r="M117" s="288"/>
      <c r="N117" s="121"/>
    </row>
    <row r="118" spans="1:14" x14ac:dyDescent="0.2">
      <c r="A118" s="135"/>
      <c r="B118" s="135"/>
      <c r="E118" s="114"/>
      <c r="F118" s="115">
        <v>0</v>
      </c>
      <c r="G118" s="115">
        <v>0</v>
      </c>
      <c r="H118" s="115"/>
      <c r="I118" s="115">
        <f t="shared" si="9"/>
        <v>0</v>
      </c>
      <c r="J118" s="115"/>
      <c r="K118" s="115">
        <f t="shared" si="7"/>
        <v>0</v>
      </c>
      <c r="L118" s="309" t="str">
        <f t="shared" si="8"/>
        <v/>
      </c>
      <c r="M118" s="288"/>
      <c r="N118" s="115"/>
    </row>
    <row r="119" spans="1:14" ht="22.5" x14ac:dyDescent="0.2">
      <c r="A119" s="135"/>
      <c r="B119" s="135"/>
      <c r="E119" s="120" t="s">
        <v>117</v>
      </c>
      <c r="F119" s="119">
        <v>0</v>
      </c>
      <c r="G119" s="119">
        <v>0</v>
      </c>
      <c r="H119" s="119"/>
      <c r="I119" s="119">
        <f t="shared" si="9"/>
        <v>0</v>
      </c>
      <c r="J119" s="119"/>
      <c r="K119" s="119">
        <f t="shared" si="7"/>
        <v>0</v>
      </c>
      <c r="L119" s="309" t="str">
        <f t="shared" si="8"/>
        <v/>
      </c>
      <c r="M119" s="288"/>
      <c r="N119" s="119"/>
    </row>
    <row r="120" spans="1:14" x14ac:dyDescent="0.2">
      <c r="A120" s="135"/>
      <c r="B120" s="135"/>
      <c r="E120" s="107"/>
      <c r="F120" s="108">
        <v>0</v>
      </c>
      <c r="G120" s="108">
        <v>0</v>
      </c>
      <c r="H120" s="108"/>
      <c r="I120" s="108">
        <f t="shared" si="9"/>
        <v>0</v>
      </c>
      <c r="J120" s="108"/>
      <c r="K120" s="108">
        <f t="shared" si="7"/>
        <v>0</v>
      </c>
      <c r="L120" s="309" t="str">
        <f t="shared" si="8"/>
        <v/>
      </c>
      <c r="M120" s="288"/>
      <c r="N120" s="108"/>
    </row>
    <row r="121" spans="1:14" ht="38.25" x14ac:dyDescent="0.2">
      <c r="A121" s="135" t="s">
        <v>300</v>
      </c>
      <c r="B121" s="135" t="s">
        <v>290</v>
      </c>
      <c r="C121" s="399" t="s">
        <v>612</v>
      </c>
      <c r="D121" s="399" t="s">
        <v>565</v>
      </c>
      <c r="E121" s="114" t="s">
        <v>275</v>
      </c>
      <c r="F121" s="115">
        <v>2808</v>
      </c>
      <c r="G121" s="115">
        <v>0</v>
      </c>
      <c r="H121" s="115"/>
      <c r="I121" s="115">
        <f t="shared" si="9"/>
        <v>2808</v>
      </c>
      <c r="J121" s="115"/>
      <c r="K121" s="115">
        <f t="shared" si="7"/>
        <v>0</v>
      </c>
      <c r="L121" s="309" t="str">
        <f t="shared" si="8"/>
        <v/>
      </c>
      <c r="M121" s="288"/>
      <c r="N121" s="115"/>
    </row>
    <row r="122" spans="1:14" x14ac:dyDescent="0.2">
      <c r="A122" s="135"/>
      <c r="B122" s="135"/>
      <c r="E122" s="72" t="s">
        <v>46</v>
      </c>
      <c r="F122" s="115"/>
      <c r="G122" s="68">
        <v>650</v>
      </c>
      <c r="H122" s="68"/>
      <c r="I122" s="68">
        <f t="shared" si="9"/>
        <v>650</v>
      </c>
      <c r="J122" s="68"/>
      <c r="K122" s="68">
        <f t="shared" ref="K122:K133" si="11">IF(J122=0,0,J122-I122)</f>
        <v>0</v>
      </c>
      <c r="L122" s="309" t="str">
        <f t="shared" ref="L122:L133" si="12">IF(J122=0,"",K122/I122)</f>
        <v/>
      </c>
      <c r="M122" s="288"/>
      <c r="N122" s="68"/>
    </row>
    <row r="123" spans="1:14" x14ac:dyDescent="0.2">
      <c r="A123" s="135"/>
      <c r="B123" s="135"/>
      <c r="E123" s="122"/>
      <c r="F123" s="123">
        <v>0</v>
      </c>
      <c r="G123" s="123"/>
      <c r="H123" s="123"/>
      <c r="I123" s="123">
        <f t="shared" si="9"/>
        <v>0</v>
      </c>
      <c r="J123" s="123"/>
      <c r="K123" s="123">
        <f t="shared" si="11"/>
        <v>0</v>
      </c>
      <c r="L123" s="309" t="str">
        <f t="shared" si="12"/>
        <v/>
      </c>
      <c r="M123" s="288"/>
      <c r="N123" s="123"/>
    </row>
    <row r="124" spans="1:14" x14ac:dyDescent="0.2">
      <c r="A124" s="135"/>
      <c r="B124" s="135"/>
      <c r="E124" s="124" t="s">
        <v>99</v>
      </c>
      <c r="F124" s="68">
        <v>1684</v>
      </c>
      <c r="G124" s="68"/>
      <c r="H124" s="68"/>
      <c r="I124" s="68">
        <f t="shared" si="9"/>
        <v>1684</v>
      </c>
      <c r="J124" s="68"/>
      <c r="K124" s="68">
        <f t="shared" si="11"/>
        <v>0</v>
      </c>
      <c r="L124" s="309" t="str">
        <f t="shared" si="12"/>
        <v/>
      </c>
      <c r="M124" s="288"/>
      <c r="N124" s="68"/>
    </row>
    <row r="125" spans="1:14" x14ac:dyDescent="0.2">
      <c r="A125" s="135"/>
      <c r="B125" s="135"/>
      <c r="E125" s="114"/>
      <c r="F125" s="115">
        <v>0</v>
      </c>
      <c r="G125" s="115"/>
      <c r="H125" s="115"/>
      <c r="I125" s="115">
        <f t="shared" si="9"/>
        <v>0</v>
      </c>
      <c r="J125" s="115"/>
      <c r="K125" s="115">
        <f t="shared" si="11"/>
        <v>0</v>
      </c>
      <c r="L125" s="309" t="str">
        <f t="shared" si="12"/>
        <v/>
      </c>
      <c r="M125" s="288"/>
      <c r="N125" s="115"/>
    </row>
    <row r="126" spans="1:14" ht="25.5" x14ac:dyDescent="0.2">
      <c r="A126" s="135" t="s">
        <v>296</v>
      </c>
      <c r="B126" s="135" t="s">
        <v>290</v>
      </c>
      <c r="C126" s="399" t="s">
        <v>553</v>
      </c>
      <c r="D126" s="399" t="s">
        <v>596</v>
      </c>
      <c r="E126" s="114" t="s">
        <v>276</v>
      </c>
      <c r="F126" s="115">
        <v>25000</v>
      </c>
      <c r="G126" s="115"/>
      <c r="H126" s="115"/>
      <c r="I126" s="115">
        <f t="shared" si="9"/>
        <v>25000</v>
      </c>
      <c r="J126" s="115"/>
      <c r="K126" s="115">
        <f t="shared" si="11"/>
        <v>0</v>
      </c>
      <c r="L126" s="309" t="str">
        <f t="shared" si="12"/>
        <v/>
      </c>
      <c r="M126" s="288"/>
      <c r="N126" s="115"/>
    </row>
    <row r="127" spans="1:14" x14ac:dyDescent="0.2">
      <c r="A127" s="135"/>
      <c r="B127" s="135"/>
      <c r="E127" s="72" t="s">
        <v>46</v>
      </c>
      <c r="F127" s="67">
        <v>4260</v>
      </c>
      <c r="G127" s="67"/>
      <c r="H127" s="67"/>
      <c r="I127" s="67">
        <f t="shared" si="9"/>
        <v>4260</v>
      </c>
      <c r="J127" s="67"/>
      <c r="K127" s="67">
        <f t="shared" si="11"/>
        <v>0</v>
      </c>
      <c r="L127" s="309" t="str">
        <f t="shared" si="12"/>
        <v/>
      </c>
      <c r="M127" s="288"/>
      <c r="N127" s="67"/>
    </row>
    <row r="128" spans="1:14" x14ac:dyDescent="0.2">
      <c r="A128" s="135"/>
      <c r="B128" s="135"/>
      <c r="E128" s="112"/>
      <c r="F128" s="113">
        <v>0</v>
      </c>
      <c r="G128" s="113"/>
      <c r="H128" s="113"/>
      <c r="I128" s="113">
        <f t="shared" si="9"/>
        <v>0</v>
      </c>
      <c r="J128" s="113"/>
      <c r="K128" s="113">
        <f t="shared" si="11"/>
        <v>0</v>
      </c>
      <c r="L128" s="309" t="str">
        <f t="shared" si="12"/>
        <v/>
      </c>
      <c r="M128" s="288"/>
      <c r="N128" s="113"/>
    </row>
    <row r="129" spans="1:14" x14ac:dyDescent="0.2">
      <c r="A129" s="135"/>
      <c r="B129" s="135"/>
      <c r="E129" s="124" t="s">
        <v>99</v>
      </c>
      <c r="F129" s="68">
        <v>15000</v>
      </c>
      <c r="G129" s="68"/>
      <c r="H129" s="68"/>
      <c r="I129" s="68">
        <f t="shared" si="9"/>
        <v>15000</v>
      </c>
      <c r="J129" s="68"/>
      <c r="K129" s="68">
        <f t="shared" si="11"/>
        <v>0</v>
      </c>
      <c r="L129" s="309" t="str">
        <f t="shared" si="12"/>
        <v/>
      </c>
      <c r="M129" s="288"/>
      <c r="N129" s="68"/>
    </row>
    <row r="130" spans="1:14" x14ac:dyDescent="0.2">
      <c r="A130" s="135"/>
      <c r="B130" s="135"/>
      <c r="E130" s="124"/>
      <c r="F130" s="68">
        <v>0</v>
      </c>
      <c r="G130" s="68"/>
      <c r="H130" s="68"/>
      <c r="I130" s="68">
        <f t="shared" si="9"/>
        <v>0</v>
      </c>
      <c r="J130" s="68"/>
      <c r="K130" s="68">
        <f t="shared" si="11"/>
        <v>0</v>
      </c>
      <c r="L130" s="309" t="str">
        <f t="shared" si="12"/>
        <v/>
      </c>
      <c r="M130" s="288"/>
      <c r="N130" s="68"/>
    </row>
    <row r="131" spans="1:14" ht="25.5" x14ac:dyDescent="0.2">
      <c r="A131" s="135" t="s">
        <v>298</v>
      </c>
      <c r="B131" s="135" t="s">
        <v>290</v>
      </c>
      <c r="C131" s="399" t="s">
        <v>602</v>
      </c>
      <c r="D131" s="399" t="s">
        <v>560</v>
      </c>
      <c r="E131" s="114" t="s">
        <v>193</v>
      </c>
      <c r="F131" s="115">
        <v>50000</v>
      </c>
      <c r="G131" s="115"/>
      <c r="H131" s="115"/>
      <c r="I131" s="115">
        <f t="shared" si="9"/>
        <v>50000</v>
      </c>
      <c r="J131" s="115"/>
      <c r="K131" s="115">
        <f t="shared" si="11"/>
        <v>0</v>
      </c>
      <c r="L131" s="309" t="str">
        <f t="shared" si="12"/>
        <v/>
      </c>
      <c r="M131" s="288"/>
      <c r="N131" s="115"/>
    </row>
    <row r="132" spans="1:14" x14ac:dyDescent="0.2">
      <c r="A132" s="135"/>
      <c r="B132" s="135"/>
      <c r="E132" s="147"/>
      <c r="F132" s="111">
        <v>0</v>
      </c>
      <c r="G132" s="111"/>
      <c r="H132" s="111"/>
      <c r="I132" s="111">
        <f t="shared" si="9"/>
        <v>0</v>
      </c>
      <c r="J132" s="111"/>
      <c r="K132" s="111">
        <f t="shared" si="11"/>
        <v>0</v>
      </c>
      <c r="L132" s="309" t="str">
        <f t="shared" si="12"/>
        <v/>
      </c>
      <c r="M132" s="288"/>
    </row>
    <row r="133" spans="1:14" x14ac:dyDescent="0.2">
      <c r="A133" s="135"/>
      <c r="B133" s="135"/>
      <c r="E133" s="148"/>
      <c r="F133" s="116">
        <v>0</v>
      </c>
      <c r="G133" s="116"/>
      <c r="H133" s="116"/>
      <c r="I133" s="116">
        <f t="shared" si="9"/>
        <v>0</v>
      </c>
      <c r="J133" s="116"/>
      <c r="K133" s="116">
        <f t="shared" si="11"/>
        <v>0</v>
      </c>
      <c r="L133" s="309" t="str">
        <f t="shared" si="12"/>
        <v/>
      </c>
      <c r="M133" s="288"/>
    </row>
  </sheetData>
  <mergeCells count="3">
    <mergeCell ref="F3:I3"/>
    <mergeCell ref="J3:J4"/>
    <mergeCell ref="K3:O3"/>
  </mergeCells>
  <dataValidations count="2">
    <dataValidation type="list" allowBlank="1" showInputMessage="1" showErrorMessage="1" sqref="D19 D33 D50 D76 D83 D86 D94 D96 D101 D103 D105 D108 D110 D121 D126 D131 D26 D54 D68 D79" xr:uid="{7BE008F1-C869-455F-97CE-5C865E0F8E86}">
      <formula1>INDIRECT($C19)</formula1>
    </dataValidation>
    <dataValidation type="list" allowBlank="1" showInputMessage="1" showErrorMessage="1" sqref="C19 C33 C50 C76 C83 C86 C94 C96 C101 C103 C105 C108 C110 C121 C126 C131 C79 C26 C54 C68" xr:uid="{ED2A616C-4E61-447B-AA26-07BA89215098}">
      <formula1>Arengustrateegia__valdkond</formula1>
    </dataValidation>
  </dataValidations>
  <pageMargins left="0.7" right="0.7" top="0.75" bottom="0.75"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FABE0-77B1-404A-AD28-00CCCCF614CD}">
  <dimension ref="A1:O22"/>
  <sheetViews>
    <sheetView workbookViewId="0">
      <selection activeCell="B25" sqref="B25"/>
    </sheetView>
  </sheetViews>
  <sheetFormatPr defaultColWidth="9.140625" defaultRowHeight="12.75" x14ac:dyDescent="0.2"/>
  <cols>
    <col min="1" max="1" width="41" style="46" bestFit="1" customWidth="1"/>
    <col min="2" max="2" width="27" style="46" customWidth="1"/>
    <col min="3" max="21" width="24.5703125" style="46" customWidth="1"/>
    <col min="22" max="16384" width="9.140625" style="46"/>
  </cols>
  <sheetData>
    <row r="1" spans="1:15" s="47" customFormat="1" ht="37.5" customHeight="1" x14ac:dyDescent="0.2">
      <c r="A1" s="395" t="s">
        <v>619</v>
      </c>
      <c r="B1" s="396" t="s">
        <v>523</v>
      </c>
      <c r="C1" s="396" t="s">
        <v>538</v>
      </c>
      <c r="D1" s="396" t="s">
        <v>553</v>
      </c>
      <c r="E1" s="396" t="s">
        <v>568</v>
      </c>
      <c r="F1" s="396" t="s">
        <v>582</v>
      </c>
      <c r="G1" s="396" t="s">
        <v>594</v>
      </c>
      <c r="H1" s="396" t="s">
        <v>602</v>
      </c>
      <c r="I1" s="396" t="s">
        <v>607</v>
      </c>
      <c r="J1" s="396" t="s">
        <v>609</v>
      </c>
      <c r="K1" s="396" t="s">
        <v>610</v>
      </c>
      <c r="L1" s="396" t="s">
        <v>611</v>
      </c>
      <c r="M1" s="396" t="s">
        <v>612</v>
      </c>
      <c r="N1" s="396" t="s">
        <v>613</v>
      </c>
      <c r="O1" s="396" t="s">
        <v>614</v>
      </c>
    </row>
    <row r="2" spans="1:15" x14ac:dyDescent="0.2">
      <c r="A2" s="43" t="s">
        <v>523</v>
      </c>
      <c r="B2" s="46" t="s">
        <v>524</v>
      </c>
      <c r="C2" s="46" t="s">
        <v>525</v>
      </c>
      <c r="D2" s="46" t="s">
        <v>526</v>
      </c>
      <c r="E2" s="46" t="s">
        <v>527</v>
      </c>
      <c r="F2" s="46" t="s">
        <v>528</v>
      </c>
      <c r="G2" s="46" t="s">
        <v>529</v>
      </c>
      <c r="H2" s="46" t="s">
        <v>530</v>
      </c>
      <c r="I2" s="46" t="s">
        <v>531</v>
      </c>
      <c r="J2" s="46" t="s">
        <v>532</v>
      </c>
      <c r="K2" s="46" t="s">
        <v>533</v>
      </c>
      <c r="L2" s="46" t="s">
        <v>534</v>
      </c>
      <c r="M2" s="46" t="s">
        <v>535</v>
      </c>
      <c r="N2" s="46" t="s">
        <v>536</v>
      </c>
      <c r="O2" s="46" t="s">
        <v>537</v>
      </c>
    </row>
    <row r="3" spans="1:15" x14ac:dyDescent="0.2">
      <c r="A3" s="43" t="s">
        <v>538</v>
      </c>
      <c r="B3" s="46" t="s">
        <v>539</v>
      </c>
      <c r="C3" s="46" t="s">
        <v>540</v>
      </c>
      <c r="D3" s="46" t="s">
        <v>541</v>
      </c>
      <c r="E3" s="46" t="s">
        <v>542</v>
      </c>
      <c r="F3" s="46" t="s">
        <v>543</v>
      </c>
      <c r="G3" s="46" t="s">
        <v>544</v>
      </c>
      <c r="H3" s="46" t="s">
        <v>545</v>
      </c>
      <c r="I3" s="46" t="s">
        <v>546</v>
      </c>
      <c r="J3" s="46" t="s">
        <v>547</v>
      </c>
      <c r="K3" s="46" t="s">
        <v>548</v>
      </c>
      <c r="L3" s="46" t="s">
        <v>549</v>
      </c>
      <c r="M3" s="46" t="s">
        <v>550</v>
      </c>
      <c r="N3" s="46" t="s">
        <v>551</v>
      </c>
      <c r="O3" s="46" t="s">
        <v>552</v>
      </c>
    </row>
    <row r="4" spans="1:15" x14ac:dyDescent="0.2">
      <c r="A4" s="43" t="s">
        <v>553</v>
      </c>
      <c r="B4" s="46" t="s">
        <v>554</v>
      </c>
      <c r="C4" s="46" t="s">
        <v>555</v>
      </c>
      <c r="D4" s="46" t="s">
        <v>556</v>
      </c>
      <c r="E4" s="46" t="s">
        <v>557</v>
      </c>
      <c r="F4" s="46" t="s">
        <v>558</v>
      </c>
      <c r="G4" s="46" t="s">
        <v>559</v>
      </c>
      <c r="H4" s="46" t="s">
        <v>560</v>
      </c>
      <c r="I4" s="46" t="s">
        <v>561</v>
      </c>
      <c r="J4" s="46" t="s">
        <v>562</v>
      </c>
      <c r="K4" s="46" t="s">
        <v>563</v>
      </c>
      <c r="L4" s="46" t="s">
        <v>564</v>
      </c>
      <c r="M4" s="46" t="s">
        <v>565</v>
      </c>
      <c r="N4" s="46" t="s">
        <v>566</v>
      </c>
      <c r="O4" s="46" t="s">
        <v>567</v>
      </c>
    </row>
    <row r="5" spans="1:15" x14ac:dyDescent="0.2">
      <c r="A5" s="43" t="s">
        <v>568</v>
      </c>
      <c r="B5" s="46" t="s">
        <v>569</v>
      </c>
      <c r="C5" s="46" t="s">
        <v>570</v>
      </c>
      <c r="D5" s="46" t="s">
        <v>571</v>
      </c>
      <c r="F5" s="46" t="s">
        <v>572</v>
      </c>
      <c r="G5" s="46" t="s">
        <v>573</v>
      </c>
      <c r="H5" s="46" t="s">
        <v>574</v>
      </c>
      <c r="I5" s="46" t="s">
        <v>575</v>
      </c>
      <c r="J5" s="46" t="s">
        <v>576</v>
      </c>
      <c r="K5" s="46" t="s">
        <v>577</v>
      </c>
      <c r="L5" s="9" t="s">
        <v>578</v>
      </c>
      <c r="M5" s="46" t="s">
        <v>579</v>
      </c>
      <c r="N5" s="46" t="s">
        <v>580</v>
      </c>
      <c r="O5" s="46" t="s">
        <v>581</v>
      </c>
    </row>
    <row r="6" spans="1:15" x14ac:dyDescent="0.2">
      <c r="A6" s="43" t="s">
        <v>582</v>
      </c>
      <c r="B6" s="46" t="s">
        <v>583</v>
      </c>
      <c r="C6" s="46" t="s">
        <v>584</v>
      </c>
      <c r="D6" s="46" t="s">
        <v>585</v>
      </c>
      <c r="F6" s="46" t="s">
        <v>586</v>
      </c>
      <c r="G6" s="46" t="s">
        <v>587</v>
      </c>
      <c r="H6" s="46" t="s">
        <v>588</v>
      </c>
      <c r="I6" s="46" t="s">
        <v>589</v>
      </c>
      <c r="J6" s="46" t="s">
        <v>590</v>
      </c>
      <c r="K6" s="46" t="s">
        <v>591</v>
      </c>
      <c r="M6" s="46" t="s">
        <v>592</v>
      </c>
      <c r="O6" s="46" t="s">
        <v>593</v>
      </c>
    </row>
    <row r="7" spans="1:15" x14ac:dyDescent="0.2">
      <c r="A7" s="43" t="s">
        <v>594</v>
      </c>
      <c r="C7" s="46" t="s">
        <v>595</v>
      </c>
      <c r="D7" s="46" t="s">
        <v>596</v>
      </c>
      <c r="F7" s="46" t="s">
        <v>597</v>
      </c>
      <c r="G7" s="46" t="s">
        <v>598</v>
      </c>
      <c r="I7" s="46" t="s">
        <v>599</v>
      </c>
      <c r="J7" s="46" t="s">
        <v>600</v>
      </c>
      <c r="O7" s="46" t="s">
        <v>601</v>
      </c>
    </row>
    <row r="8" spans="1:15" x14ac:dyDescent="0.2">
      <c r="A8" s="43" t="s">
        <v>602</v>
      </c>
      <c r="C8" s="46" t="s">
        <v>603</v>
      </c>
      <c r="G8" s="46" t="s">
        <v>604</v>
      </c>
      <c r="I8" s="46" t="s">
        <v>605</v>
      </c>
      <c r="O8" s="46" t="s">
        <v>606</v>
      </c>
    </row>
    <row r="9" spans="1:15" x14ac:dyDescent="0.2">
      <c r="A9" s="43" t="s">
        <v>607</v>
      </c>
      <c r="O9" s="46" t="s">
        <v>608</v>
      </c>
    </row>
    <row r="10" spans="1:15" x14ac:dyDescent="0.2">
      <c r="A10" s="43" t="s">
        <v>609</v>
      </c>
    </row>
    <row r="11" spans="1:15" x14ac:dyDescent="0.2">
      <c r="A11" s="43" t="s">
        <v>610</v>
      </c>
    </row>
    <row r="12" spans="1:15" x14ac:dyDescent="0.2">
      <c r="A12" s="43" t="s">
        <v>611</v>
      </c>
    </row>
    <row r="13" spans="1:15" x14ac:dyDescent="0.2">
      <c r="A13" s="43" t="s">
        <v>612</v>
      </c>
    </row>
    <row r="14" spans="1:15" x14ac:dyDescent="0.2">
      <c r="A14" s="43" t="s">
        <v>613</v>
      </c>
    </row>
    <row r="15" spans="1:15" x14ac:dyDescent="0.2">
      <c r="A15" s="43" t="s">
        <v>614</v>
      </c>
    </row>
    <row r="16" spans="1:15" x14ac:dyDescent="0.2">
      <c r="A16" s="43" t="s">
        <v>615</v>
      </c>
    </row>
    <row r="17" spans="1:3" x14ac:dyDescent="0.2">
      <c r="A17" s="43" t="s">
        <v>616</v>
      </c>
    </row>
    <row r="22" spans="1:3" x14ac:dyDescent="0.2">
      <c r="C22" s="9"/>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BAED5-BB78-4285-B2AE-780323E5B3CC}">
  <sheetPr codeName="Sheet12"/>
  <dimension ref="A2:N91"/>
  <sheetViews>
    <sheetView zoomScaleNormal="100" workbookViewId="0">
      <pane ySplit="5" topLeftCell="A6" activePane="bottomLeft" state="frozen"/>
      <selection activeCell="O35" sqref="O35"/>
      <selection pane="bottomLeft" activeCell="L15" sqref="L15"/>
    </sheetView>
  </sheetViews>
  <sheetFormatPr defaultColWidth="9.42578125" defaultRowHeight="12.75" x14ac:dyDescent="0.2"/>
  <cols>
    <col min="1" max="1" width="3.42578125" style="55" customWidth="1"/>
    <col min="2" max="2" width="25" style="55" customWidth="1"/>
    <col min="3" max="3" width="30.5703125" style="55" customWidth="1"/>
    <col min="4" max="4" width="11" style="55" customWidth="1"/>
    <col min="5" max="5" width="9.7109375" style="55" bestFit="1" customWidth="1"/>
    <col min="6" max="6" width="16.42578125" style="57" customWidth="1"/>
    <col min="7" max="7" width="11.5703125" style="57" customWidth="1"/>
    <col min="8" max="8" width="11.5703125" style="55" customWidth="1"/>
    <col min="9" max="9" width="7.5703125" style="55" customWidth="1"/>
    <col min="10" max="10" width="10.42578125" style="55" customWidth="1"/>
    <col min="11" max="11" width="10.28515625" style="55" customWidth="1"/>
    <col min="12" max="12" width="10.28515625" style="375" customWidth="1"/>
    <col min="13" max="13" width="21.140625" style="375" customWidth="1"/>
    <col min="14" max="16384" width="9.42578125" style="55"/>
  </cols>
  <sheetData>
    <row r="2" spans="1:14" s="54" customFormat="1" ht="15.75" x14ac:dyDescent="0.25">
      <c r="A2" s="161" t="s">
        <v>277</v>
      </c>
      <c r="B2" s="163"/>
      <c r="C2" s="163"/>
      <c r="D2" s="163"/>
      <c r="E2" s="163"/>
      <c r="F2" s="163"/>
      <c r="G2" s="163"/>
      <c r="H2" s="163"/>
      <c r="I2" s="163"/>
      <c r="J2" s="163"/>
      <c r="K2" s="163"/>
      <c r="L2" s="373"/>
      <c r="M2" s="373" t="s">
        <v>483</v>
      </c>
    </row>
    <row r="3" spans="1:14" ht="15.75" x14ac:dyDescent="0.25">
      <c r="A3" s="164"/>
      <c r="B3" s="164"/>
      <c r="C3" s="164"/>
      <c r="D3" s="164"/>
      <c r="E3" s="164"/>
      <c r="F3" s="165"/>
      <c r="G3" s="165"/>
      <c r="H3" s="164"/>
      <c r="I3" s="164"/>
      <c r="J3" s="163"/>
      <c r="K3" s="163"/>
      <c r="L3" s="163"/>
      <c r="M3" s="163"/>
    </row>
    <row r="4" spans="1:14" s="56" customFormat="1" ht="19.5" customHeight="1" x14ac:dyDescent="0.2">
      <c r="A4" s="462" t="s">
        <v>210</v>
      </c>
      <c r="B4" s="462" t="s">
        <v>235</v>
      </c>
      <c r="C4" s="462" t="s">
        <v>236</v>
      </c>
      <c r="D4" s="462" t="s">
        <v>237</v>
      </c>
      <c r="E4" s="462" t="s">
        <v>238</v>
      </c>
      <c r="F4" s="462" t="s">
        <v>239</v>
      </c>
      <c r="G4" s="462" t="s">
        <v>211</v>
      </c>
      <c r="H4" s="461" t="s">
        <v>241</v>
      </c>
      <c r="I4" s="469" t="s">
        <v>268</v>
      </c>
      <c r="J4" s="470"/>
      <c r="K4" s="470"/>
      <c r="L4" s="471"/>
      <c r="M4" s="453" t="s">
        <v>485</v>
      </c>
    </row>
    <row r="5" spans="1:14" s="56" customFormat="1" ht="33.75" customHeight="1" x14ac:dyDescent="0.2">
      <c r="A5" s="462"/>
      <c r="B5" s="462"/>
      <c r="C5" s="462"/>
      <c r="D5" s="462"/>
      <c r="E5" s="462"/>
      <c r="F5" s="462"/>
      <c r="G5" s="462"/>
      <c r="H5" s="461"/>
      <c r="I5" s="239" t="s">
        <v>240</v>
      </c>
      <c r="J5" s="239" t="s">
        <v>234</v>
      </c>
      <c r="K5" s="383" t="s">
        <v>486</v>
      </c>
      <c r="L5" s="374" t="s">
        <v>484</v>
      </c>
      <c r="M5" s="453"/>
    </row>
    <row r="6" spans="1:14" x14ac:dyDescent="0.2">
      <c r="A6" s="168">
        <v>1</v>
      </c>
      <c r="B6" s="169">
        <v>2</v>
      </c>
      <c r="C6" s="169">
        <v>3</v>
      </c>
      <c r="D6" s="169">
        <v>4</v>
      </c>
      <c r="E6" s="169">
        <v>5</v>
      </c>
      <c r="F6" s="169">
        <v>6</v>
      </c>
      <c r="G6" s="169">
        <v>7</v>
      </c>
      <c r="H6" s="168">
        <v>8</v>
      </c>
      <c r="I6" s="169">
        <v>9</v>
      </c>
      <c r="J6" s="168">
        <v>10</v>
      </c>
      <c r="K6" s="169">
        <v>11</v>
      </c>
      <c r="L6" s="376">
        <v>12</v>
      </c>
      <c r="M6" s="379"/>
    </row>
    <row r="7" spans="1:14" x14ac:dyDescent="0.2">
      <c r="A7" s="216"/>
      <c r="B7" s="453" t="s">
        <v>251</v>
      </c>
      <c r="C7" s="454"/>
      <c r="D7" s="455"/>
      <c r="E7" s="457"/>
      <c r="F7" s="452"/>
      <c r="G7" s="459"/>
      <c r="H7" s="460">
        <f>H12+H42</f>
        <v>0</v>
      </c>
      <c r="I7" s="170" t="s">
        <v>8</v>
      </c>
      <c r="J7" s="166">
        <f ca="1">J12+J42</f>
        <v>0</v>
      </c>
      <c r="K7" s="166">
        <f t="shared" ref="K7:L7" ca="1" si="0">K12+K42</f>
        <v>0</v>
      </c>
      <c r="L7" s="377">
        <f t="shared" ca="1" si="0"/>
        <v>0</v>
      </c>
      <c r="M7" s="380"/>
      <c r="N7" s="46"/>
    </row>
    <row r="8" spans="1:14" x14ac:dyDescent="0.2">
      <c r="A8" s="216"/>
      <c r="B8" s="453"/>
      <c r="C8" s="452"/>
      <c r="D8" s="456"/>
      <c r="E8" s="458"/>
      <c r="F8" s="452"/>
      <c r="G8" s="459"/>
      <c r="H8" s="460"/>
      <c r="I8" s="170" t="s">
        <v>9</v>
      </c>
      <c r="J8" s="166">
        <f t="shared" ref="J8:L8" ca="1" si="1">J13+J43</f>
        <v>0</v>
      </c>
      <c r="K8" s="166">
        <f t="shared" ca="1" si="1"/>
        <v>0</v>
      </c>
      <c r="L8" s="377">
        <f t="shared" ca="1" si="1"/>
        <v>0</v>
      </c>
      <c r="M8" s="380"/>
      <c r="N8" s="46"/>
    </row>
    <row r="9" spans="1:14" x14ac:dyDescent="0.2">
      <c r="A9" s="216"/>
      <c r="B9" s="453"/>
      <c r="C9" s="452"/>
      <c r="D9" s="456"/>
      <c r="E9" s="458"/>
      <c r="F9" s="452"/>
      <c r="G9" s="459"/>
      <c r="H9" s="460"/>
      <c r="I9" s="170" t="s">
        <v>48</v>
      </c>
      <c r="J9" s="166">
        <f t="shared" ref="J9:L9" ca="1" si="2">J14+J44</f>
        <v>0</v>
      </c>
      <c r="K9" s="166">
        <f t="shared" ca="1" si="2"/>
        <v>0</v>
      </c>
      <c r="L9" s="377">
        <f t="shared" ca="1" si="2"/>
        <v>0</v>
      </c>
      <c r="M9" s="380"/>
      <c r="N9" s="46"/>
    </row>
    <row r="10" spans="1:14" x14ac:dyDescent="0.2">
      <c r="A10" s="217"/>
      <c r="B10" s="453"/>
      <c r="C10" s="452"/>
      <c r="D10" s="456"/>
      <c r="E10" s="458"/>
      <c r="F10" s="452"/>
      <c r="G10" s="459"/>
      <c r="H10" s="460"/>
      <c r="I10" s="171" t="s">
        <v>50</v>
      </c>
      <c r="J10" s="167">
        <f ca="1">SUM(J7:J9)</f>
        <v>0</v>
      </c>
      <c r="K10" s="167">
        <f ca="1">SUM(K7:K9)</f>
        <v>0</v>
      </c>
      <c r="L10" s="378">
        <f t="shared" ref="L10" ca="1" si="3">SUM(L7:L9)</f>
        <v>0</v>
      </c>
      <c r="M10" s="381"/>
    </row>
    <row r="11" spans="1:14" ht="12.75" customHeight="1" x14ac:dyDescent="0.2">
      <c r="A11" s="466" t="s">
        <v>212</v>
      </c>
      <c r="B11" s="467"/>
      <c r="C11" s="467"/>
      <c r="D11" s="467"/>
      <c r="E11" s="467"/>
      <c r="F11" s="467"/>
      <c r="G11" s="467"/>
      <c r="H11" s="467"/>
      <c r="I11" s="467"/>
      <c r="J11" s="467"/>
      <c r="K11" s="467"/>
      <c r="L11" s="468"/>
      <c r="M11" s="382"/>
    </row>
    <row r="12" spans="1:14" x14ac:dyDescent="0.2">
      <c r="A12" s="452"/>
      <c r="B12" s="453" t="s">
        <v>213</v>
      </c>
      <c r="C12" s="454"/>
      <c r="D12" s="455"/>
      <c r="E12" s="457"/>
      <c r="F12" s="452"/>
      <c r="G12" s="459"/>
      <c r="H12" s="460">
        <f>SUM(H16:H39)</f>
        <v>0</v>
      </c>
      <c r="I12" s="170" t="s">
        <v>8</v>
      </c>
      <c r="J12" s="166">
        <f ca="1">SUMIF(I16:J39,$I$12,J16:J39)</f>
        <v>0</v>
      </c>
      <c r="K12" s="166">
        <f ca="1">SUMIF(I16:K39,$I$12,K16:K39)</f>
        <v>0</v>
      </c>
      <c r="L12" s="377">
        <f ca="1">SUMIF(I16:L39,$I$12,L16:L39)</f>
        <v>0</v>
      </c>
      <c r="M12" s="380"/>
      <c r="N12" s="46"/>
    </row>
    <row r="13" spans="1:14" x14ac:dyDescent="0.2">
      <c r="A13" s="452"/>
      <c r="B13" s="453"/>
      <c r="C13" s="452"/>
      <c r="D13" s="456"/>
      <c r="E13" s="458"/>
      <c r="F13" s="452"/>
      <c r="G13" s="459"/>
      <c r="H13" s="460"/>
      <c r="I13" s="170" t="s">
        <v>9</v>
      </c>
      <c r="J13" s="166">
        <f ca="1">SUMIF(I16:J39,$I$13,J16:J39)</f>
        <v>0</v>
      </c>
      <c r="K13" s="166">
        <f ca="1">SUMIF(I16:K39,$I$13,K16:K39)</f>
        <v>0</v>
      </c>
      <c r="L13" s="377">
        <f ca="1">SUMIF(I16:L39,$I$13,L16:L39)</f>
        <v>0</v>
      </c>
      <c r="M13" s="380"/>
      <c r="N13" s="46"/>
    </row>
    <row r="14" spans="1:14" x14ac:dyDescent="0.2">
      <c r="A14" s="452"/>
      <c r="B14" s="453"/>
      <c r="C14" s="452"/>
      <c r="D14" s="456"/>
      <c r="E14" s="458"/>
      <c r="F14" s="452"/>
      <c r="G14" s="459"/>
      <c r="H14" s="460"/>
      <c r="I14" s="170" t="s">
        <v>48</v>
      </c>
      <c r="J14" s="166">
        <f ca="1">SUMIF(I16:J39,$I$14,J16:J39)</f>
        <v>0</v>
      </c>
      <c r="K14" s="166">
        <f ca="1">SUMIF(I16:K39,$I$14,K16:K39)</f>
        <v>0</v>
      </c>
      <c r="L14" s="377">
        <f ca="1">SUMIF(I16:L39,$I$14,L16:L39)</f>
        <v>0</v>
      </c>
      <c r="M14" s="380"/>
      <c r="N14" s="46"/>
    </row>
    <row r="15" spans="1:14" x14ac:dyDescent="0.2">
      <c r="A15" s="452"/>
      <c r="B15" s="453"/>
      <c r="C15" s="452"/>
      <c r="D15" s="456"/>
      <c r="E15" s="458"/>
      <c r="F15" s="452"/>
      <c r="G15" s="459"/>
      <c r="H15" s="460"/>
      <c r="I15" s="171" t="s">
        <v>50</v>
      </c>
      <c r="J15" s="167">
        <f ca="1">SUM(J12:J14)</f>
        <v>0</v>
      </c>
      <c r="K15" s="167">
        <f ca="1">SUM(K12:K14)</f>
        <v>0</v>
      </c>
      <c r="L15" s="378">
        <f t="shared" ref="L15" ca="1" si="4">SUM(L12:L14)</f>
        <v>0</v>
      </c>
      <c r="M15" s="381"/>
      <c r="N15" s="46"/>
    </row>
    <row r="16" spans="1:14" ht="14.25" customHeight="1" x14ac:dyDescent="0.2">
      <c r="A16" s="437">
        <v>1</v>
      </c>
      <c r="B16" s="440"/>
      <c r="C16" s="440"/>
      <c r="D16" s="443"/>
      <c r="E16" s="443"/>
      <c r="F16" s="446"/>
      <c r="G16" s="446"/>
      <c r="H16" s="449"/>
      <c r="I16" s="170" t="s">
        <v>8</v>
      </c>
      <c r="J16" s="166"/>
      <c r="K16" s="166"/>
      <c r="L16" s="377"/>
      <c r="M16" s="380"/>
    </row>
    <row r="17" spans="1:13" ht="14.25" customHeight="1" x14ac:dyDescent="0.2">
      <c r="A17" s="438"/>
      <c r="B17" s="441"/>
      <c r="C17" s="441"/>
      <c r="D17" s="444"/>
      <c r="E17" s="444"/>
      <c r="F17" s="447"/>
      <c r="G17" s="447"/>
      <c r="H17" s="450"/>
      <c r="I17" s="170" t="s">
        <v>9</v>
      </c>
      <c r="J17" s="166"/>
      <c r="K17" s="166"/>
      <c r="L17" s="377"/>
      <c r="M17" s="380"/>
    </row>
    <row r="18" spans="1:13" ht="14.25" customHeight="1" x14ac:dyDescent="0.2">
      <c r="A18" s="438"/>
      <c r="B18" s="441"/>
      <c r="C18" s="441"/>
      <c r="D18" s="444"/>
      <c r="E18" s="444"/>
      <c r="F18" s="447"/>
      <c r="G18" s="447"/>
      <c r="H18" s="450"/>
      <c r="I18" s="170" t="s">
        <v>48</v>
      </c>
      <c r="J18" s="166"/>
      <c r="K18" s="166"/>
      <c r="L18" s="377"/>
      <c r="M18" s="380"/>
    </row>
    <row r="19" spans="1:13" ht="56.25" customHeight="1" x14ac:dyDescent="0.2">
      <c r="A19" s="439"/>
      <c r="B19" s="442"/>
      <c r="C19" s="442"/>
      <c r="D19" s="445"/>
      <c r="E19" s="445"/>
      <c r="F19" s="448"/>
      <c r="G19" s="448"/>
      <c r="H19" s="451"/>
      <c r="I19" s="171" t="s">
        <v>50</v>
      </c>
      <c r="J19" s="167">
        <f>SUM(J16:J18)</f>
        <v>0</v>
      </c>
      <c r="K19" s="167">
        <f t="shared" ref="K19:L19" si="5">SUM(K16:K18)</f>
        <v>0</v>
      </c>
      <c r="L19" s="378">
        <f t="shared" si="5"/>
        <v>0</v>
      </c>
      <c r="M19" s="381"/>
    </row>
    <row r="20" spans="1:13" ht="14.25" customHeight="1" x14ac:dyDescent="0.2">
      <c r="A20" s="437">
        <v>2</v>
      </c>
      <c r="B20" s="440"/>
      <c r="C20" s="440"/>
      <c r="D20" s="443"/>
      <c r="E20" s="443"/>
      <c r="F20" s="446"/>
      <c r="G20" s="446"/>
      <c r="H20" s="449"/>
      <c r="I20" s="170" t="s">
        <v>8</v>
      </c>
      <c r="J20" s="166"/>
      <c r="K20" s="166"/>
      <c r="L20" s="377"/>
      <c r="M20" s="380"/>
    </row>
    <row r="21" spans="1:13" ht="14.25" customHeight="1" x14ac:dyDescent="0.2">
      <c r="A21" s="438"/>
      <c r="B21" s="441"/>
      <c r="C21" s="441"/>
      <c r="D21" s="444"/>
      <c r="E21" s="444"/>
      <c r="F21" s="447"/>
      <c r="G21" s="447"/>
      <c r="H21" s="450"/>
      <c r="I21" s="170" t="s">
        <v>9</v>
      </c>
      <c r="J21" s="166"/>
      <c r="K21" s="166"/>
      <c r="L21" s="377"/>
      <c r="M21" s="380"/>
    </row>
    <row r="22" spans="1:13" ht="14.25" customHeight="1" x14ac:dyDescent="0.2">
      <c r="A22" s="438"/>
      <c r="B22" s="441"/>
      <c r="C22" s="441"/>
      <c r="D22" s="444"/>
      <c r="E22" s="444"/>
      <c r="F22" s="447"/>
      <c r="G22" s="447"/>
      <c r="H22" s="450"/>
      <c r="I22" s="170" t="s">
        <v>48</v>
      </c>
      <c r="J22" s="166"/>
      <c r="K22" s="166"/>
      <c r="L22" s="377"/>
      <c r="M22" s="380"/>
    </row>
    <row r="23" spans="1:13" ht="56.25" customHeight="1" x14ac:dyDescent="0.2">
      <c r="A23" s="439"/>
      <c r="B23" s="442"/>
      <c r="C23" s="442"/>
      <c r="D23" s="445"/>
      <c r="E23" s="445"/>
      <c r="F23" s="448"/>
      <c r="G23" s="448"/>
      <c r="H23" s="451"/>
      <c r="I23" s="171" t="s">
        <v>50</v>
      </c>
      <c r="J23" s="167">
        <f>SUM(J20:J22)</f>
        <v>0</v>
      </c>
      <c r="K23" s="167">
        <f t="shared" ref="K23" si="6">SUM(K20:K22)</f>
        <v>0</v>
      </c>
      <c r="L23" s="378">
        <f t="shared" ref="L23" si="7">SUM(L20:L22)</f>
        <v>0</v>
      </c>
      <c r="M23" s="381"/>
    </row>
    <row r="24" spans="1:13" ht="14.25" customHeight="1" x14ac:dyDescent="0.2">
      <c r="A24" s="437">
        <v>3</v>
      </c>
      <c r="B24" s="440"/>
      <c r="C24" s="440"/>
      <c r="D24" s="443"/>
      <c r="E24" s="443"/>
      <c r="F24" s="446"/>
      <c r="G24" s="446"/>
      <c r="H24" s="449"/>
      <c r="I24" s="170" t="s">
        <v>8</v>
      </c>
      <c r="J24" s="166"/>
      <c r="K24" s="166"/>
      <c r="L24" s="377"/>
      <c r="M24" s="380"/>
    </row>
    <row r="25" spans="1:13" ht="14.25" customHeight="1" x14ac:dyDescent="0.2">
      <c r="A25" s="438"/>
      <c r="B25" s="441"/>
      <c r="C25" s="441"/>
      <c r="D25" s="444"/>
      <c r="E25" s="444"/>
      <c r="F25" s="447"/>
      <c r="G25" s="447"/>
      <c r="H25" s="450"/>
      <c r="I25" s="170" t="s">
        <v>9</v>
      </c>
      <c r="J25" s="166"/>
      <c r="K25" s="166"/>
      <c r="L25" s="377"/>
      <c r="M25" s="380"/>
    </row>
    <row r="26" spans="1:13" ht="14.25" customHeight="1" x14ac:dyDescent="0.2">
      <c r="A26" s="438"/>
      <c r="B26" s="441"/>
      <c r="C26" s="441"/>
      <c r="D26" s="444"/>
      <c r="E26" s="444"/>
      <c r="F26" s="447"/>
      <c r="G26" s="447"/>
      <c r="H26" s="450"/>
      <c r="I26" s="170" t="s">
        <v>48</v>
      </c>
      <c r="J26" s="166"/>
      <c r="K26" s="166"/>
      <c r="L26" s="377"/>
      <c r="M26" s="380"/>
    </row>
    <row r="27" spans="1:13" ht="56.25" customHeight="1" x14ac:dyDescent="0.2">
      <c r="A27" s="439"/>
      <c r="B27" s="442"/>
      <c r="C27" s="442"/>
      <c r="D27" s="445"/>
      <c r="E27" s="445"/>
      <c r="F27" s="448"/>
      <c r="G27" s="448"/>
      <c r="H27" s="451"/>
      <c r="I27" s="171" t="s">
        <v>50</v>
      </c>
      <c r="J27" s="167">
        <f>SUM(J24:J26)</f>
        <v>0</v>
      </c>
      <c r="K27" s="167">
        <f t="shared" ref="K27" si="8">SUM(K24:K26)</f>
        <v>0</v>
      </c>
      <c r="L27" s="378">
        <f t="shared" ref="L27" si="9">SUM(L24:L26)</f>
        <v>0</v>
      </c>
      <c r="M27" s="381"/>
    </row>
    <row r="28" spans="1:13" ht="14.25" customHeight="1" x14ac:dyDescent="0.2">
      <c r="A28" s="437">
        <v>4</v>
      </c>
      <c r="B28" s="440"/>
      <c r="C28" s="440"/>
      <c r="D28" s="443"/>
      <c r="E28" s="443"/>
      <c r="F28" s="446"/>
      <c r="G28" s="446"/>
      <c r="H28" s="449"/>
      <c r="I28" s="170" t="s">
        <v>8</v>
      </c>
      <c r="J28" s="166"/>
      <c r="K28" s="166"/>
      <c r="L28" s="377"/>
      <c r="M28" s="380"/>
    </row>
    <row r="29" spans="1:13" ht="14.25" customHeight="1" x14ac:dyDescent="0.2">
      <c r="A29" s="438"/>
      <c r="B29" s="441"/>
      <c r="C29" s="441"/>
      <c r="D29" s="444"/>
      <c r="E29" s="444"/>
      <c r="F29" s="447"/>
      <c r="G29" s="447"/>
      <c r="H29" s="450"/>
      <c r="I29" s="170" t="s">
        <v>9</v>
      </c>
      <c r="J29" s="166"/>
      <c r="K29" s="166"/>
      <c r="L29" s="377"/>
      <c r="M29" s="380"/>
    </row>
    <row r="30" spans="1:13" ht="14.25" customHeight="1" x14ac:dyDescent="0.2">
      <c r="A30" s="438"/>
      <c r="B30" s="441"/>
      <c r="C30" s="441"/>
      <c r="D30" s="444"/>
      <c r="E30" s="444"/>
      <c r="F30" s="447"/>
      <c r="G30" s="447"/>
      <c r="H30" s="450"/>
      <c r="I30" s="170" t="s">
        <v>48</v>
      </c>
      <c r="J30" s="166"/>
      <c r="K30" s="166"/>
      <c r="L30" s="377"/>
      <c r="M30" s="380"/>
    </row>
    <row r="31" spans="1:13" ht="56.25" customHeight="1" x14ac:dyDescent="0.2">
      <c r="A31" s="439"/>
      <c r="B31" s="442"/>
      <c r="C31" s="442"/>
      <c r="D31" s="445"/>
      <c r="E31" s="445"/>
      <c r="F31" s="448"/>
      <c r="G31" s="448"/>
      <c r="H31" s="451"/>
      <c r="I31" s="171" t="s">
        <v>50</v>
      </c>
      <c r="J31" s="167">
        <f>SUM(J28:J30)</f>
        <v>0</v>
      </c>
      <c r="K31" s="167">
        <f t="shared" ref="K31" si="10">SUM(K28:K30)</f>
        <v>0</v>
      </c>
      <c r="L31" s="378">
        <f t="shared" ref="L31" si="11">SUM(L28:L30)</f>
        <v>0</v>
      </c>
      <c r="M31" s="381"/>
    </row>
    <row r="32" spans="1:13" ht="14.25" customHeight="1" x14ac:dyDescent="0.2">
      <c r="A32" s="437">
        <v>5</v>
      </c>
      <c r="B32" s="440"/>
      <c r="C32" s="440"/>
      <c r="D32" s="443"/>
      <c r="E32" s="443"/>
      <c r="F32" s="446"/>
      <c r="G32" s="446"/>
      <c r="H32" s="449"/>
      <c r="I32" s="170" t="s">
        <v>8</v>
      </c>
      <c r="J32" s="166"/>
      <c r="K32" s="166"/>
      <c r="L32" s="377"/>
      <c r="M32" s="380"/>
    </row>
    <row r="33" spans="1:14" ht="14.25" customHeight="1" x14ac:dyDescent="0.2">
      <c r="A33" s="438"/>
      <c r="B33" s="441"/>
      <c r="C33" s="441"/>
      <c r="D33" s="444"/>
      <c r="E33" s="444"/>
      <c r="F33" s="447"/>
      <c r="G33" s="447"/>
      <c r="H33" s="450"/>
      <c r="I33" s="170" t="s">
        <v>9</v>
      </c>
      <c r="J33" s="166"/>
      <c r="K33" s="166"/>
      <c r="L33" s="377"/>
      <c r="M33" s="380"/>
    </row>
    <row r="34" spans="1:14" ht="14.25" customHeight="1" x14ac:dyDescent="0.2">
      <c r="A34" s="438"/>
      <c r="B34" s="441"/>
      <c r="C34" s="441"/>
      <c r="D34" s="444"/>
      <c r="E34" s="444"/>
      <c r="F34" s="447"/>
      <c r="G34" s="447"/>
      <c r="H34" s="450"/>
      <c r="I34" s="170" t="s">
        <v>48</v>
      </c>
      <c r="J34" s="166"/>
      <c r="K34" s="166"/>
      <c r="L34" s="377"/>
      <c r="M34" s="380"/>
    </row>
    <row r="35" spans="1:14" ht="56.25" customHeight="1" x14ac:dyDescent="0.2">
      <c r="A35" s="439"/>
      <c r="B35" s="442"/>
      <c r="C35" s="442"/>
      <c r="D35" s="445"/>
      <c r="E35" s="445"/>
      <c r="F35" s="448"/>
      <c r="G35" s="448"/>
      <c r="H35" s="451"/>
      <c r="I35" s="171" t="s">
        <v>50</v>
      </c>
      <c r="J35" s="167">
        <f>SUM(J32:J34)</f>
        <v>0</v>
      </c>
      <c r="K35" s="167">
        <f t="shared" ref="K35" si="12">SUM(K32:K34)</f>
        <v>0</v>
      </c>
      <c r="L35" s="378">
        <f t="shared" ref="L35" si="13">SUM(L32:L34)</f>
        <v>0</v>
      </c>
      <c r="M35" s="381"/>
    </row>
    <row r="36" spans="1:14" ht="14.25" customHeight="1" x14ac:dyDescent="0.2">
      <c r="A36" s="437">
        <v>6</v>
      </c>
      <c r="B36" s="440"/>
      <c r="C36" s="440"/>
      <c r="D36" s="443"/>
      <c r="E36" s="443"/>
      <c r="F36" s="446"/>
      <c r="G36" s="446"/>
      <c r="H36" s="449"/>
      <c r="I36" s="170" t="s">
        <v>8</v>
      </c>
      <c r="J36" s="166"/>
      <c r="K36" s="166"/>
      <c r="L36" s="377"/>
      <c r="M36" s="380"/>
    </row>
    <row r="37" spans="1:14" ht="14.25" customHeight="1" x14ac:dyDescent="0.2">
      <c r="A37" s="438"/>
      <c r="B37" s="441"/>
      <c r="C37" s="441"/>
      <c r="D37" s="444"/>
      <c r="E37" s="444"/>
      <c r="F37" s="447"/>
      <c r="G37" s="447"/>
      <c r="H37" s="450"/>
      <c r="I37" s="170" t="s">
        <v>9</v>
      </c>
      <c r="J37" s="166"/>
      <c r="K37" s="166"/>
      <c r="L37" s="377"/>
      <c r="M37" s="380"/>
    </row>
    <row r="38" spans="1:14" ht="14.25" customHeight="1" x14ac:dyDescent="0.2">
      <c r="A38" s="438"/>
      <c r="B38" s="441"/>
      <c r="C38" s="441"/>
      <c r="D38" s="444"/>
      <c r="E38" s="444"/>
      <c r="F38" s="447"/>
      <c r="G38" s="447"/>
      <c r="H38" s="450"/>
      <c r="I38" s="170" t="s">
        <v>48</v>
      </c>
      <c r="J38" s="166"/>
      <c r="K38" s="166"/>
      <c r="L38" s="377"/>
      <c r="M38" s="380"/>
    </row>
    <row r="39" spans="1:14" ht="56.25" customHeight="1" x14ac:dyDescent="0.2">
      <c r="A39" s="439"/>
      <c r="B39" s="442"/>
      <c r="C39" s="442"/>
      <c r="D39" s="445"/>
      <c r="E39" s="445"/>
      <c r="F39" s="448"/>
      <c r="G39" s="448"/>
      <c r="H39" s="451"/>
      <c r="I39" s="171" t="s">
        <v>50</v>
      </c>
      <c r="J39" s="167">
        <f>SUM(J36:J38)</f>
        <v>0</v>
      </c>
      <c r="K39" s="167">
        <f t="shared" ref="K39" si="14">SUM(K36:K38)</f>
        <v>0</v>
      </c>
      <c r="L39" s="378">
        <f t="shared" ref="L39" si="15">SUM(L36:L38)</f>
        <v>0</v>
      </c>
      <c r="M39" s="381"/>
    </row>
    <row r="40" spans="1:14" x14ac:dyDescent="0.2">
      <c r="A40" s="175"/>
      <c r="B40" s="176"/>
      <c r="C40" s="176"/>
      <c r="D40" s="177"/>
      <c r="E40" s="177"/>
      <c r="F40" s="176"/>
      <c r="G40" s="176"/>
      <c r="H40" s="176"/>
      <c r="I40" s="178"/>
      <c r="J40" s="179"/>
      <c r="K40" s="180"/>
      <c r="L40" s="179"/>
      <c r="M40" s="381"/>
    </row>
    <row r="41" spans="1:14" ht="15" customHeight="1" x14ac:dyDescent="0.2">
      <c r="A41" s="463" t="s">
        <v>142</v>
      </c>
      <c r="B41" s="464"/>
      <c r="C41" s="464"/>
      <c r="D41" s="464"/>
      <c r="E41" s="464"/>
      <c r="F41" s="464"/>
      <c r="G41" s="464"/>
      <c r="H41" s="464"/>
      <c r="I41" s="464"/>
      <c r="J41" s="464"/>
      <c r="K41" s="464"/>
      <c r="L41" s="465"/>
      <c r="M41" s="382"/>
    </row>
    <row r="42" spans="1:14" x14ac:dyDescent="0.2">
      <c r="A42" s="452"/>
      <c r="B42" s="453" t="s">
        <v>232</v>
      </c>
      <c r="C42" s="454"/>
      <c r="D42" s="455"/>
      <c r="E42" s="457"/>
      <c r="F42" s="452"/>
      <c r="G42" s="459"/>
      <c r="H42" s="460">
        <f>SUM(H46:H61)</f>
        <v>0</v>
      </c>
      <c r="I42" s="170" t="s">
        <v>8</v>
      </c>
      <c r="J42" s="166">
        <f ca="1">SUMIF(I46:J61,$I$42,J46:J61)</f>
        <v>0</v>
      </c>
      <c r="K42" s="166">
        <f ca="1">SUMIF(I46:K61,$I$42,K46:K61)</f>
        <v>0</v>
      </c>
      <c r="L42" s="377">
        <f ca="1">SUMIF(I46:L61,$I$42,L46:L61)</f>
        <v>0</v>
      </c>
      <c r="M42" s="380"/>
      <c r="N42" s="46"/>
    </row>
    <row r="43" spans="1:14" x14ac:dyDescent="0.2">
      <c r="A43" s="452"/>
      <c r="B43" s="453"/>
      <c r="C43" s="452"/>
      <c r="D43" s="456"/>
      <c r="E43" s="458"/>
      <c r="F43" s="452"/>
      <c r="G43" s="459"/>
      <c r="H43" s="460"/>
      <c r="I43" s="170" t="s">
        <v>9</v>
      </c>
      <c r="J43" s="166">
        <f ca="1">SUMIF(I46:J61,$I$43,J46:J61)</f>
        <v>0</v>
      </c>
      <c r="K43" s="166">
        <f ca="1">SUMIF(I46:K62,$I$43,K46:K62)</f>
        <v>0</v>
      </c>
      <c r="L43" s="377">
        <f ca="1">SUMIF(I46:L61,$I$43,L46:L61)</f>
        <v>0</v>
      </c>
      <c r="M43" s="380"/>
      <c r="N43" s="46"/>
    </row>
    <row r="44" spans="1:14" x14ac:dyDescent="0.2">
      <c r="A44" s="452"/>
      <c r="B44" s="453"/>
      <c r="C44" s="452"/>
      <c r="D44" s="456"/>
      <c r="E44" s="458"/>
      <c r="F44" s="452"/>
      <c r="G44" s="459"/>
      <c r="H44" s="460"/>
      <c r="I44" s="170" t="s">
        <v>48</v>
      </c>
      <c r="J44" s="166">
        <f ca="1">SUMIF(I46:J61,$I$44,J46:J61)</f>
        <v>0</v>
      </c>
      <c r="K44" s="166">
        <f ca="1">SUMIF(I46:K63,$I$44,K46:K63)</f>
        <v>0</v>
      </c>
      <c r="L44" s="377">
        <f ca="1">SUMIF(I46:L61,$I$44,L46:L61)</f>
        <v>0</v>
      </c>
      <c r="M44" s="380"/>
      <c r="N44" s="46"/>
    </row>
    <row r="45" spans="1:14" x14ac:dyDescent="0.2">
      <c r="A45" s="452"/>
      <c r="B45" s="453"/>
      <c r="C45" s="452"/>
      <c r="D45" s="456"/>
      <c r="E45" s="458"/>
      <c r="F45" s="452"/>
      <c r="G45" s="459"/>
      <c r="H45" s="460"/>
      <c r="I45" s="171" t="s">
        <v>50</v>
      </c>
      <c r="J45" s="167">
        <f ca="1">SUM(J42:J44)</f>
        <v>0</v>
      </c>
      <c r="K45" s="167">
        <f ca="1">SUM(K42:K44)</f>
        <v>0</v>
      </c>
      <c r="L45" s="378">
        <f t="shared" ref="L45" ca="1" si="16">SUM(L42:L44)</f>
        <v>0</v>
      </c>
      <c r="M45" s="381"/>
      <c r="N45" s="46"/>
    </row>
    <row r="46" spans="1:14" ht="14.25" customHeight="1" x14ac:dyDescent="0.2">
      <c r="A46" s="437">
        <v>1</v>
      </c>
      <c r="B46" s="440"/>
      <c r="C46" s="440"/>
      <c r="D46" s="443"/>
      <c r="E46" s="443"/>
      <c r="F46" s="446"/>
      <c r="G46" s="446"/>
      <c r="H46" s="449"/>
      <c r="I46" s="170" t="s">
        <v>8</v>
      </c>
      <c r="J46" s="166"/>
      <c r="K46" s="166"/>
      <c r="L46" s="377"/>
      <c r="M46" s="380"/>
    </row>
    <row r="47" spans="1:14" ht="14.25" customHeight="1" x14ac:dyDescent="0.2">
      <c r="A47" s="438"/>
      <c r="B47" s="441"/>
      <c r="C47" s="441"/>
      <c r="D47" s="444"/>
      <c r="E47" s="444"/>
      <c r="F47" s="447"/>
      <c r="G47" s="447"/>
      <c r="H47" s="450"/>
      <c r="I47" s="170" t="s">
        <v>9</v>
      </c>
      <c r="J47" s="166"/>
      <c r="K47" s="166"/>
      <c r="L47" s="377"/>
      <c r="M47" s="380"/>
    </row>
    <row r="48" spans="1:14" ht="14.25" customHeight="1" x14ac:dyDescent="0.2">
      <c r="A48" s="438"/>
      <c r="B48" s="441"/>
      <c r="C48" s="441"/>
      <c r="D48" s="444"/>
      <c r="E48" s="444"/>
      <c r="F48" s="447"/>
      <c r="G48" s="447"/>
      <c r="H48" s="450"/>
      <c r="I48" s="170" t="s">
        <v>48</v>
      </c>
      <c r="J48" s="166"/>
      <c r="K48" s="166"/>
      <c r="L48" s="377"/>
      <c r="M48" s="380"/>
    </row>
    <row r="49" spans="1:14" ht="56.25" customHeight="1" x14ac:dyDescent="0.2">
      <c r="A49" s="439"/>
      <c r="B49" s="442"/>
      <c r="C49" s="442"/>
      <c r="D49" s="445"/>
      <c r="E49" s="445"/>
      <c r="F49" s="448"/>
      <c r="G49" s="448"/>
      <c r="H49" s="451"/>
      <c r="I49" s="171" t="s">
        <v>50</v>
      </c>
      <c r="J49" s="167">
        <f>SUM(J46:J48)</f>
        <v>0</v>
      </c>
      <c r="K49" s="167">
        <f t="shared" ref="K49" si="17">SUM(K46:K48)</f>
        <v>0</v>
      </c>
      <c r="L49" s="378">
        <f t="shared" ref="L49" si="18">SUM(L46:L48)</f>
        <v>0</v>
      </c>
      <c r="M49" s="381"/>
    </row>
    <row r="50" spans="1:14" ht="14.25" customHeight="1" x14ac:dyDescent="0.2">
      <c r="A50" s="437">
        <v>2</v>
      </c>
      <c r="B50" s="440"/>
      <c r="C50" s="440"/>
      <c r="D50" s="443"/>
      <c r="E50" s="443"/>
      <c r="F50" s="446"/>
      <c r="G50" s="446"/>
      <c r="H50" s="449"/>
      <c r="I50" s="170" t="s">
        <v>8</v>
      </c>
      <c r="J50" s="166"/>
      <c r="K50" s="166"/>
      <c r="L50" s="377"/>
      <c r="M50" s="380"/>
    </row>
    <row r="51" spans="1:14" ht="14.25" customHeight="1" x14ac:dyDescent="0.2">
      <c r="A51" s="438"/>
      <c r="B51" s="441"/>
      <c r="C51" s="441"/>
      <c r="D51" s="444"/>
      <c r="E51" s="444"/>
      <c r="F51" s="447"/>
      <c r="G51" s="447"/>
      <c r="H51" s="450"/>
      <c r="I51" s="170" t="s">
        <v>9</v>
      </c>
      <c r="J51" s="166"/>
      <c r="K51" s="166"/>
      <c r="L51" s="377"/>
      <c r="M51" s="380"/>
    </row>
    <row r="52" spans="1:14" ht="14.25" customHeight="1" x14ac:dyDescent="0.2">
      <c r="A52" s="438"/>
      <c r="B52" s="441"/>
      <c r="C52" s="441"/>
      <c r="D52" s="444"/>
      <c r="E52" s="444"/>
      <c r="F52" s="447"/>
      <c r="G52" s="447"/>
      <c r="H52" s="450"/>
      <c r="I52" s="170" t="s">
        <v>48</v>
      </c>
      <c r="J52" s="166"/>
      <c r="K52" s="166"/>
      <c r="L52" s="377"/>
      <c r="M52" s="380"/>
    </row>
    <row r="53" spans="1:14" ht="56.25" customHeight="1" x14ac:dyDescent="0.2">
      <c r="A53" s="439"/>
      <c r="B53" s="442"/>
      <c r="C53" s="442"/>
      <c r="D53" s="445"/>
      <c r="E53" s="445"/>
      <c r="F53" s="448"/>
      <c r="G53" s="448"/>
      <c r="H53" s="451"/>
      <c r="I53" s="171" t="s">
        <v>50</v>
      </c>
      <c r="J53" s="167">
        <f>SUM(J50:J52)</f>
        <v>0</v>
      </c>
      <c r="K53" s="167">
        <f t="shared" ref="K53" si="19">SUM(K50:K52)</f>
        <v>0</v>
      </c>
      <c r="L53" s="378">
        <f t="shared" ref="L53" si="20">SUM(L50:L52)</f>
        <v>0</v>
      </c>
      <c r="M53" s="381"/>
    </row>
    <row r="54" spans="1:14" ht="14.25" customHeight="1" x14ac:dyDescent="0.2">
      <c r="A54" s="437">
        <v>3</v>
      </c>
      <c r="B54" s="440"/>
      <c r="C54" s="440"/>
      <c r="D54" s="443"/>
      <c r="E54" s="443"/>
      <c r="F54" s="446"/>
      <c r="G54" s="446"/>
      <c r="H54" s="449"/>
      <c r="I54" s="170" t="s">
        <v>8</v>
      </c>
      <c r="J54" s="166"/>
      <c r="K54" s="166"/>
      <c r="L54" s="377"/>
      <c r="M54" s="380"/>
    </row>
    <row r="55" spans="1:14" ht="14.25" customHeight="1" x14ac:dyDescent="0.2">
      <c r="A55" s="438"/>
      <c r="B55" s="441"/>
      <c r="C55" s="441"/>
      <c r="D55" s="444"/>
      <c r="E55" s="444"/>
      <c r="F55" s="447"/>
      <c r="G55" s="447"/>
      <c r="H55" s="450"/>
      <c r="I55" s="170" t="s">
        <v>9</v>
      </c>
      <c r="J55" s="166"/>
      <c r="K55" s="166"/>
      <c r="L55" s="377"/>
      <c r="M55" s="380"/>
    </row>
    <row r="56" spans="1:14" ht="14.25" customHeight="1" x14ac:dyDescent="0.2">
      <c r="A56" s="438"/>
      <c r="B56" s="441"/>
      <c r="C56" s="441"/>
      <c r="D56" s="444"/>
      <c r="E56" s="444"/>
      <c r="F56" s="447"/>
      <c r="G56" s="447"/>
      <c r="H56" s="450"/>
      <c r="I56" s="170" t="s">
        <v>48</v>
      </c>
      <c r="J56" s="166"/>
      <c r="K56" s="166"/>
      <c r="L56" s="377"/>
      <c r="M56" s="380"/>
    </row>
    <row r="57" spans="1:14" ht="56.25" customHeight="1" x14ac:dyDescent="0.2">
      <c r="A57" s="439"/>
      <c r="B57" s="442"/>
      <c r="C57" s="442"/>
      <c r="D57" s="445"/>
      <c r="E57" s="445"/>
      <c r="F57" s="448"/>
      <c r="G57" s="448"/>
      <c r="H57" s="451"/>
      <c r="I57" s="171" t="s">
        <v>50</v>
      </c>
      <c r="J57" s="167">
        <f>SUM(J54:J56)</f>
        <v>0</v>
      </c>
      <c r="K57" s="167">
        <f t="shared" ref="K57" si="21">SUM(K54:K56)</f>
        <v>0</v>
      </c>
      <c r="L57" s="378">
        <f t="shared" ref="L57" si="22">SUM(L54:L56)</f>
        <v>0</v>
      </c>
      <c r="M57" s="381"/>
    </row>
    <row r="58" spans="1:14" ht="14.25" customHeight="1" x14ac:dyDescent="0.2">
      <c r="A58" s="437">
        <v>4</v>
      </c>
      <c r="B58" s="440"/>
      <c r="C58" s="440"/>
      <c r="D58" s="443"/>
      <c r="E58" s="443"/>
      <c r="F58" s="446"/>
      <c r="G58" s="446"/>
      <c r="H58" s="449"/>
      <c r="I58" s="170" t="s">
        <v>8</v>
      </c>
      <c r="J58" s="166"/>
      <c r="K58" s="166"/>
      <c r="L58" s="377"/>
      <c r="M58" s="380"/>
    </row>
    <row r="59" spans="1:14" ht="14.25" customHeight="1" x14ac:dyDescent="0.2">
      <c r="A59" s="438"/>
      <c r="B59" s="441"/>
      <c r="C59" s="441"/>
      <c r="D59" s="444"/>
      <c r="E59" s="444"/>
      <c r="F59" s="447"/>
      <c r="G59" s="447"/>
      <c r="H59" s="450"/>
      <c r="I59" s="170" t="s">
        <v>9</v>
      </c>
      <c r="J59" s="166"/>
      <c r="K59" s="166"/>
      <c r="L59" s="377"/>
      <c r="M59" s="380"/>
    </row>
    <row r="60" spans="1:14" ht="14.25" customHeight="1" x14ac:dyDescent="0.2">
      <c r="A60" s="438"/>
      <c r="B60" s="441"/>
      <c r="C60" s="441"/>
      <c r="D60" s="444"/>
      <c r="E60" s="444"/>
      <c r="F60" s="447"/>
      <c r="G60" s="447"/>
      <c r="H60" s="450"/>
      <c r="I60" s="170" t="s">
        <v>48</v>
      </c>
      <c r="J60" s="166"/>
      <c r="K60" s="166"/>
      <c r="L60" s="377"/>
      <c r="M60" s="380"/>
    </row>
    <row r="61" spans="1:14" ht="56.25" customHeight="1" x14ac:dyDescent="0.2">
      <c r="A61" s="439"/>
      <c r="B61" s="442"/>
      <c r="C61" s="442"/>
      <c r="D61" s="445"/>
      <c r="E61" s="445"/>
      <c r="F61" s="448"/>
      <c r="G61" s="448"/>
      <c r="H61" s="451"/>
      <c r="I61" s="171" t="s">
        <v>50</v>
      </c>
      <c r="J61" s="167">
        <f>SUM(J58:J60)</f>
        <v>0</v>
      </c>
      <c r="K61" s="167">
        <f t="shared" ref="K61" si="23">SUM(K58:K60)</f>
        <v>0</v>
      </c>
      <c r="L61" s="378">
        <f t="shared" ref="L61" si="24">SUM(L58:L60)</f>
        <v>0</v>
      </c>
      <c r="M61" s="381"/>
    </row>
    <row r="62" spans="1:14" x14ac:dyDescent="0.2">
      <c r="A62" s="181"/>
      <c r="B62" s="181"/>
      <c r="C62" s="181"/>
      <c r="D62" s="182"/>
      <c r="E62" s="183"/>
      <c r="F62" s="244"/>
      <c r="G62" s="184"/>
      <c r="H62" s="185"/>
      <c r="I62" s="186"/>
      <c r="J62" s="187"/>
      <c r="K62" s="187"/>
      <c r="L62" s="187"/>
      <c r="M62" s="187"/>
      <c r="N62" s="46"/>
    </row>
    <row r="63" spans="1:14" x14ac:dyDescent="0.2">
      <c r="A63" s="181"/>
      <c r="B63" s="213" t="s">
        <v>252</v>
      </c>
      <c r="C63" s="181"/>
      <c r="D63" s="182"/>
      <c r="E63" s="183"/>
      <c r="F63" s="181"/>
      <c r="G63" s="184"/>
      <c r="H63" s="185"/>
      <c r="I63" s="186"/>
      <c r="J63" s="187"/>
      <c r="K63" s="187"/>
      <c r="L63" s="187"/>
      <c r="M63" s="187"/>
      <c r="N63" s="46"/>
    </row>
    <row r="64" spans="1:14" x14ac:dyDescent="0.2">
      <c r="A64" s="181"/>
      <c r="B64" s="213"/>
      <c r="C64" s="181"/>
      <c r="D64" s="182"/>
      <c r="E64" s="183"/>
      <c r="F64" s="181"/>
      <c r="G64" s="184"/>
      <c r="H64" s="185"/>
      <c r="I64" s="186"/>
      <c r="J64" s="187"/>
      <c r="K64" s="187"/>
      <c r="L64" s="187"/>
      <c r="M64" s="187"/>
      <c r="N64" s="46"/>
    </row>
    <row r="65" spans="1:14" x14ac:dyDescent="0.2">
      <c r="A65" s="181"/>
      <c r="B65" s="214" t="s">
        <v>239</v>
      </c>
      <c r="C65" s="181"/>
      <c r="D65" s="182"/>
      <c r="E65" s="183"/>
      <c r="F65" s="181"/>
      <c r="G65" s="184"/>
      <c r="H65" s="185"/>
      <c r="I65" s="186"/>
      <c r="J65" s="187"/>
      <c r="K65" s="187"/>
      <c r="L65" s="187"/>
      <c r="M65" s="187"/>
      <c r="N65" s="46"/>
    </row>
    <row r="66" spans="1:14" x14ac:dyDescent="0.2">
      <c r="A66" s="181"/>
      <c r="B66" s="188" t="s">
        <v>253</v>
      </c>
      <c r="C66" s="181"/>
      <c r="D66" s="182"/>
      <c r="E66" s="183"/>
      <c r="F66" s="181"/>
      <c r="G66" s="184"/>
      <c r="H66" s="185"/>
      <c r="I66" s="186"/>
      <c r="J66" s="187"/>
      <c r="K66" s="187"/>
      <c r="L66" s="187"/>
      <c r="M66" s="187"/>
      <c r="N66" s="46"/>
    </row>
    <row r="67" spans="1:14" x14ac:dyDescent="0.2">
      <c r="A67" s="181"/>
      <c r="B67" s="189" t="s">
        <v>254</v>
      </c>
      <c r="C67" s="181"/>
      <c r="D67" s="182"/>
      <c r="E67" s="183"/>
      <c r="F67" s="181"/>
      <c r="G67" s="184"/>
      <c r="H67" s="185"/>
      <c r="I67" s="186"/>
      <c r="J67" s="187"/>
      <c r="K67" s="187"/>
      <c r="L67" s="187"/>
      <c r="M67" s="187"/>
      <c r="N67" s="46"/>
    </row>
    <row r="68" spans="1:14" x14ac:dyDescent="0.2">
      <c r="A68" s="181"/>
      <c r="B68" s="189" t="s">
        <v>255</v>
      </c>
      <c r="C68" s="181"/>
      <c r="D68" s="182"/>
      <c r="E68" s="183"/>
      <c r="F68" s="181"/>
      <c r="G68" s="184"/>
      <c r="H68" s="185"/>
      <c r="I68" s="186"/>
      <c r="J68" s="187"/>
      <c r="K68" s="187"/>
      <c r="L68" s="187"/>
      <c r="M68" s="187"/>
      <c r="N68" s="46"/>
    </row>
    <row r="69" spans="1:14" x14ac:dyDescent="0.2">
      <c r="A69" s="181"/>
      <c r="B69" s="189" t="s">
        <v>256</v>
      </c>
      <c r="C69" s="181"/>
      <c r="D69" s="182"/>
      <c r="E69" s="183"/>
      <c r="F69" s="181"/>
      <c r="G69" s="184"/>
      <c r="H69" s="185"/>
      <c r="I69" s="186"/>
      <c r="J69" s="187"/>
      <c r="K69" s="187"/>
      <c r="L69" s="187"/>
      <c r="M69" s="187"/>
      <c r="N69" s="46"/>
    </row>
    <row r="70" spans="1:14" x14ac:dyDescent="0.2">
      <c r="A70" s="181"/>
      <c r="B70" s="189" t="s">
        <v>257</v>
      </c>
      <c r="C70" s="181"/>
      <c r="D70" s="182"/>
      <c r="E70" s="183"/>
      <c r="F70" s="181"/>
      <c r="G70" s="184"/>
      <c r="H70" s="185"/>
      <c r="I70" s="186"/>
      <c r="J70" s="187"/>
      <c r="K70" s="187"/>
      <c r="L70" s="187"/>
      <c r="M70" s="187"/>
      <c r="N70" s="46"/>
    </row>
    <row r="71" spans="1:14" x14ac:dyDescent="0.2">
      <c r="A71" s="181"/>
      <c r="B71" s="189" t="s">
        <v>258</v>
      </c>
      <c r="C71" s="181"/>
      <c r="D71" s="182"/>
      <c r="E71" s="183"/>
      <c r="F71" s="181"/>
      <c r="G71" s="184"/>
      <c r="H71" s="185"/>
      <c r="I71" s="186"/>
      <c r="J71" s="187"/>
      <c r="K71" s="187"/>
      <c r="L71" s="187"/>
      <c r="M71" s="187"/>
      <c r="N71" s="46"/>
    </row>
    <row r="72" spans="1:14" x14ac:dyDescent="0.2">
      <c r="A72" s="181"/>
      <c r="B72" s="189" t="s">
        <v>259</v>
      </c>
      <c r="C72" s="181"/>
      <c r="D72" s="182"/>
      <c r="E72" s="183"/>
      <c r="F72" s="181"/>
      <c r="G72" s="184"/>
      <c r="H72" s="185"/>
      <c r="I72" s="186"/>
      <c r="J72" s="187"/>
      <c r="K72" s="187"/>
      <c r="L72" s="187"/>
      <c r="M72" s="187"/>
      <c r="N72" s="46"/>
    </row>
    <row r="73" spans="1:14" x14ac:dyDescent="0.2">
      <c r="A73" s="181"/>
      <c r="B73" s="189" t="s">
        <v>260</v>
      </c>
      <c r="C73" s="181"/>
      <c r="D73" s="182"/>
      <c r="E73" s="183"/>
      <c r="F73" s="181"/>
      <c r="G73" s="184"/>
      <c r="H73" s="185"/>
      <c r="I73" s="186"/>
      <c r="J73" s="187"/>
      <c r="K73" s="187"/>
      <c r="L73" s="187"/>
      <c r="M73" s="187"/>
      <c r="N73" s="46"/>
    </row>
    <row r="74" spans="1:14" x14ac:dyDescent="0.2">
      <c r="A74" s="181"/>
      <c r="B74" s="189" t="s">
        <v>265</v>
      </c>
      <c r="C74" s="181"/>
      <c r="D74" s="182"/>
      <c r="E74" s="183"/>
      <c r="F74" s="181"/>
      <c r="G74" s="184"/>
      <c r="H74" s="185"/>
      <c r="I74" s="186"/>
      <c r="J74" s="187"/>
      <c r="K74" s="187"/>
      <c r="L74" s="187"/>
      <c r="M74" s="187"/>
      <c r="N74" s="46"/>
    </row>
    <row r="75" spans="1:14" x14ac:dyDescent="0.2">
      <c r="A75" s="181"/>
      <c r="B75" s="214" t="s">
        <v>269</v>
      </c>
      <c r="C75" s="181"/>
      <c r="D75" s="182"/>
      <c r="E75" s="183"/>
      <c r="F75" s="181"/>
      <c r="G75" s="184"/>
      <c r="H75" s="185"/>
      <c r="I75" s="186"/>
      <c r="J75" s="187"/>
      <c r="K75" s="187"/>
      <c r="L75" s="187"/>
      <c r="M75" s="187"/>
      <c r="N75" s="46"/>
    </row>
    <row r="76" spans="1:14" x14ac:dyDescent="0.2">
      <c r="A76" s="181"/>
      <c r="B76" s="189" t="s">
        <v>261</v>
      </c>
      <c r="C76" s="181"/>
      <c r="D76" s="182"/>
      <c r="E76" s="183"/>
      <c r="F76" s="181"/>
      <c r="G76" s="184"/>
      <c r="H76" s="185"/>
      <c r="I76" s="186"/>
      <c r="J76" s="187"/>
      <c r="K76" s="187"/>
      <c r="L76" s="187"/>
      <c r="M76" s="187"/>
      <c r="N76" s="46"/>
    </row>
    <row r="77" spans="1:14" x14ac:dyDescent="0.2">
      <c r="A77" s="181"/>
      <c r="B77" s="189" t="s">
        <v>262</v>
      </c>
      <c r="C77" s="181"/>
      <c r="D77" s="182"/>
      <c r="E77" s="183"/>
      <c r="F77" s="181"/>
      <c r="G77" s="184"/>
      <c r="H77" s="185"/>
      <c r="I77" s="186"/>
      <c r="J77" s="187"/>
      <c r="K77" s="187"/>
      <c r="L77" s="187"/>
      <c r="M77" s="187"/>
      <c r="N77" s="46"/>
    </row>
    <row r="78" spans="1:14" x14ac:dyDescent="0.2">
      <c r="A78" s="181"/>
      <c r="B78" s="189" t="s">
        <v>263</v>
      </c>
      <c r="C78" s="181"/>
      <c r="D78" s="182"/>
      <c r="E78" s="183"/>
      <c r="F78" s="181"/>
      <c r="G78" s="184"/>
      <c r="H78" s="185"/>
      <c r="I78" s="186"/>
      <c r="J78" s="187"/>
      <c r="K78" s="187"/>
      <c r="L78" s="187"/>
      <c r="M78" s="187"/>
      <c r="N78" s="46"/>
    </row>
    <row r="79" spans="1:14" x14ac:dyDescent="0.2">
      <c r="A79" s="181"/>
      <c r="B79" s="189" t="s">
        <v>264</v>
      </c>
      <c r="C79" s="181"/>
      <c r="D79" s="182"/>
      <c r="E79" s="183"/>
      <c r="F79" s="181"/>
      <c r="G79" s="184"/>
      <c r="H79" s="185"/>
      <c r="I79" s="186"/>
      <c r="J79" s="187"/>
      <c r="K79" s="187"/>
      <c r="L79" s="187"/>
      <c r="M79" s="187"/>
      <c r="N79" s="46"/>
    </row>
    <row r="80" spans="1:14" x14ac:dyDescent="0.2">
      <c r="A80" s="181"/>
      <c r="B80" s="189" t="s">
        <v>266</v>
      </c>
      <c r="C80" s="181"/>
      <c r="D80" s="182"/>
      <c r="E80" s="183"/>
      <c r="F80" s="181"/>
      <c r="G80" s="184"/>
      <c r="H80" s="185"/>
      <c r="I80" s="186"/>
      <c r="J80" s="187"/>
      <c r="K80" s="187"/>
      <c r="L80" s="187"/>
      <c r="M80" s="187"/>
      <c r="N80" s="46"/>
    </row>
    <row r="81" spans="1:14" x14ac:dyDescent="0.2">
      <c r="A81" s="181"/>
      <c r="B81" s="189" t="s">
        <v>267</v>
      </c>
      <c r="C81" s="181"/>
      <c r="D81" s="182"/>
      <c r="E81" s="183"/>
      <c r="F81" s="181"/>
      <c r="G81" s="184"/>
      <c r="H81" s="185"/>
      <c r="I81" s="186"/>
      <c r="J81" s="187"/>
      <c r="K81" s="187"/>
      <c r="L81" s="187"/>
      <c r="M81" s="187"/>
      <c r="N81" s="46"/>
    </row>
    <row r="82" spans="1:14" x14ac:dyDescent="0.2">
      <c r="A82" s="181"/>
      <c r="B82" s="214" t="s">
        <v>270</v>
      </c>
      <c r="C82" s="181"/>
      <c r="D82" s="182"/>
      <c r="E82" s="183"/>
      <c r="F82" s="181"/>
      <c r="G82" s="184"/>
      <c r="H82" s="185"/>
      <c r="I82" s="186"/>
      <c r="J82" s="187"/>
      <c r="K82" s="187"/>
      <c r="L82" s="187"/>
      <c r="M82" s="187"/>
      <c r="N82" s="46"/>
    </row>
    <row r="83" spans="1:14" x14ac:dyDescent="0.2">
      <c r="A83" s="181"/>
      <c r="B83" s="189" t="s">
        <v>271</v>
      </c>
      <c r="C83" s="181"/>
      <c r="D83" s="182"/>
      <c r="E83" s="183"/>
      <c r="F83" s="181"/>
      <c r="G83" s="184"/>
      <c r="H83" s="185"/>
      <c r="I83" s="186"/>
      <c r="J83" s="187"/>
      <c r="K83" s="187"/>
      <c r="L83" s="187"/>
      <c r="M83" s="187"/>
      <c r="N83" s="46"/>
    </row>
    <row r="84" spans="1:14" x14ac:dyDescent="0.2">
      <c r="A84" s="181"/>
      <c r="B84" s="189" t="s">
        <v>272</v>
      </c>
      <c r="C84" s="181"/>
      <c r="D84" s="182"/>
      <c r="E84" s="183"/>
      <c r="F84" s="181"/>
      <c r="G84" s="184"/>
      <c r="H84" s="185"/>
      <c r="I84" s="186"/>
      <c r="J84" s="187"/>
      <c r="K84" s="187"/>
      <c r="L84" s="187"/>
      <c r="M84" s="187"/>
      <c r="N84" s="46"/>
    </row>
    <row r="85" spans="1:14" x14ac:dyDescent="0.2">
      <c r="B85" s="189" t="s">
        <v>273</v>
      </c>
    </row>
    <row r="86" spans="1:14" x14ac:dyDescent="0.2">
      <c r="B86" s="215"/>
    </row>
    <row r="87" spans="1:14" x14ac:dyDescent="0.2">
      <c r="B87" s="215"/>
    </row>
    <row r="88" spans="1:14" x14ac:dyDescent="0.2">
      <c r="B88" s="215"/>
    </row>
    <row r="89" spans="1:14" x14ac:dyDescent="0.2">
      <c r="B89" s="218"/>
    </row>
    <row r="90" spans="1:14" x14ac:dyDescent="0.2">
      <c r="B90" s="9"/>
    </row>
    <row r="91" spans="1:14" x14ac:dyDescent="0.2">
      <c r="B91" s="9"/>
    </row>
  </sheetData>
  <mergeCells count="115">
    <mergeCell ref="M4:M5"/>
    <mergeCell ref="B12:B15"/>
    <mergeCell ref="H46:H49"/>
    <mergeCell ref="A41:L41"/>
    <mergeCell ref="A46:A49"/>
    <mergeCell ref="B46:B49"/>
    <mergeCell ref="C46:C49"/>
    <mergeCell ref="D46:D49"/>
    <mergeCell ref="E46:E49"/>
    <mergeCell ref="F46:F49"/>
    <mergeCell ref="G46:G49"/>
    <mergeCell ref="A16:A19"/>
    <mergeCell ref="B16:B19"/>
    <mergeCell ref="C16:C19"/>
    <mergeCell ref="F16:F19"/>
    <mergeCell ref="E16:E19"/>
    <mergeCell ref="D16:D19"/>
    <mergeCell ref="A4:A5"/>
    <mergeCell ref="G7:G10"/>
    <mergeCell ref="H7:H10"/>
    <mergeCell ref="G4:G5"/>
    <mergeCell ref="F4:F5"/>
    <mergeCell ref="A11:L11"/>
    <mergeCell ref="I4:L4"/>
    <mergeCell ref="B7:B10"/>
    <mergeCell ref="C7:C10"/>
    <mergeCell ref="D7:D10"/>
    <mergeCell ref="E7:E10"/>
    <mergeCell ref="F7:F10"/>
    <mergeCell ref="H4:H5"/>
    <mergeCell ref="E4:E5"/>
    <mergeCell ref="D4:D5"/>
    <mergeCell ref="C4:C5"/>
    <mergeCell ref="B4:B5"/>
    <mergeCell ref="F36:F39"/>
    <mergeCell ref="G36:G39"/>
    <mergeCell ref="H36:H39"/>
    <mergeCell ref="H16:H19"/>
    <mergeCell ref="G16:G19"/>
    <mergeCell ref="A24:A27"/>
    <mergeCell ref="B24:B27"/>
    <mergeCell ref="C24:C27"/>
    <mergeCell ref="D24:D27"/>
    <mergeCell ref="E24:E27"/>
    <mergeCell ref="F24:F27"/>
    <mergeCell ref="G24:G27"/>
    <mergeCell ref="H24:H27"/>
    <mergeCell ref="A32:A35"/>
    <mergeCell ref="B32:B35"/>
    <mergeCell ref="C32:C35"/>
    <mergeCell ref="D32:D35"/>
    <mergeCell ref="E32:E35"/>
    <mergeCell ref="A20:A23"/>
    <mergeCell ref="B20:B23"/>
    <mergeCell ref="C20:C23"/>
    <mergeCell ref="D20:D23"/>
    <mergeCell ref="E20:E23"/>
    <mergeCell ref="F20:F23"/>
    <mergeCell ref="G20:G23"/>
    <mergeCell ref="H20:H23"/>
    <mergeCell ref="A12:A15"/>
    <mergeCell ref="G12:G15"/>
    <mergeCell ref="H12:H15"/>
    <mergeCell ref="C12:C15"/>
    <mergeCell ref="D12:D15"/>
    <mergeCell ref="E12:E15"/>
    <mergeCell ref="F12:F15"/>
    <mergeCell ref="A42:A45"/>
    <mergeCell ref="B42:B45"/>
    <mergeCell ref="C42:C45"/>
    <mergeCell ref="D42:D45"/>
    <mergeCell ref="E42:E45"/>
    <mergeCell ref="F42:F45"/>
    <mergeCell ref="G42:G45"/>
    <mergeCell ref="H42:H45"/>
    <mergeCell ref="A28:A31"/>
    <mergeCell ref="B28:B31"/>
    <mergeCell ref="C28:C31"/>
    <mergeCell ref="D28:D31"/>
    <mergeCell ref="E28:E31"/>
    <mergeCell ref="F28:F31"/>
    <mergeCell ref="G28:G31"/>
    <mergeCell ref="H28:H31"/>
    <mergeCell ref="F32:F35"/>
    <mergeCell ref="G32:G35"/>
    <mergeCell ref="H32:H35"/>
    <mergeCell ref="A36:A39"/>
    <mergeCell ref="B36:B39"/>
    <mergeCell ref="C36:C39"/>
    <mergeCell ref="D36:D39"/>
    <mergeCell ref="E36:E39"/>
    <mergeCell ref="A50:A53"/>
    <mergeCell ref="B50:B53"/>
    <mergeCell ref="C50:C53"/>
    <mergeCell ref="D50:D53"/>
    <mergeCell ref="E50:E53"/>
    <mergeCell ref="F50:F53"/>
    <mergeCell ref="G50:G53"/>
    <mergeCell ref="H50:H53"/>
    <mergeCell ref="A58:A61"/>
    <mergeCell ref="B58:B61"/>
    <mergeCell ref="C58:C61"/>
    <mergeCell ref="D58:D61"/>
    <mergeCell ref="E58:E61"/>
    <mergeCell ref="F58:F61"/>
    <mergeCell ref="G58:G61"/>
    <mergeCell ref="H58:H61"/>
    <mergeCell ref="A54:A57"/>
    <mergeCell ref="B54:B57"/>
    <mergeCell ref="C54:C57"/>
    <mergeCell ref="D54:D57"/>
    <mergeCell ref="E54:E57"/>
    <mergeCell ref="F54:F57"/>
    <mergeCell ref="G54:G57"/>
    <mergeCell ref="H54:H57"/>
  </mergeCells>
  <pageMargins left="1.1811023622047245" right="0.47244094488188981" top="0.47244094488188981" bottom="0.98425196850393704" header="0" footer="0"/>
  <pageSetup paperSize="9" scale="85" orientation="landscape" r:id="rId1"/>
  <headerFooter alignWithMargins="0">
    <oddFooter>&amp;C&amp;P/&amp;N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EF21D-EF84-42F1-AD03-A1D0E8840019}">
  <dimension ref="A1:B84"/>
  <sheetViews>
    <sheetView workbookViewId="0">
      <pane xSplit="1" ySplit="5" topLeftCell="B6" activePane="bottomRight" state="frozen"/>
      <selection pane="topRight" activeCell="B1" sqref="B1"/>
      <selection pane="bottomLeft" activeCell="A6" sqref="A6"/>
      <selection pane="bottomRight" activeCell="A92" sqref="A90:A92"/>
    </sheetView>
  </sheetViews>
  <sheetFormatPr defaultRowHeight="12.75" x14ac:dyDescent="0.2"/>
  <cols>
    <col min="1" max="1" width="77.5703125" style="46" customWidth="1"/>
    <col min="2" max="2" width="88.42578125" style="46" customWidth="1"/>
  </cols>
  <sheetData>
    <row r="1" spans="1:2" ht="38.25" x14ac:dyDescent="0.2">
      <c r="A1"/>
      <c r="B1" s="407" t="s">
        <v>620</v>
      </c>
    </row>
    <row r="2" spans="1:2" x14ac:dyDescent="0.2">
      <c r="A2"/>
    </row>
    <row r="3" spans="1:2" x14ac:dyDescent="0.2">
      <c r="A3"/>
    </row>
    <row r="4" spans="1:2" ht="15.75" x14ac:dyDescent="0.2">
      <c r="A4" s="110" t="s">
        <v>518</v>
      </c>
      <c r="B4" s="110" t="s">
        <v>519</v>
      </c>
    </row>
    <row r="5" spans="1:2" x14ac:dyDescent="0.2">
      <c r="A5" s="154"/>
      <c r="B5" s="154"/>
    </row>
    <row r="6" spans="1:2" x14ac:dyDescent="0.2">
      <c r="A6" s="154"/>
      <c r="B6" s="154"/>
    </row>
    <row r="7" spans="1:2" ht="15.75" x14ac:dyDescent="0.2">
      <c r="A7" s="102" t="s">
        <v>521</v>
      </c>
      <c r="B7" s="102" t="s">
        <v>522</v>
      </c>
    </row>
    <row r="8" spans="1:2" x14ac:dyDescent="0.2">
      <c r="A8" s="104"/>
      <c r="B8" s="104"/>
    </row>
    <row r="9" spans="1:2" ht="15" x14ac:dyDescent="0.2">
      <c r="A9" s="134" t="s">
        <v>84</v>
      </c>
      <c r="B9" s="134" t="s">
        <v>84</v>
      </c>
    </row>
    <row r="10" spans="1:2" x14ac:dyDescent="0.2">
      <c r="A10" s="137" t="s">
        <v>183</v>
      </c>
      <c r="B10" s="137" t="s">
        <v>183</v>
      </c>
    </row>
    <row r="11" spans="1:2" x14ac:dyDescent="0.2">
      <c r="A11" s="74" t="s">
        <v>46</v>
      </c>
      <c r="B11" s="74" t="s">
        <v>46</v>
      </c>
    </row>
    <row r="12" spans="1:2" x14ac:dyDescent="0.2">
      <c r="A12" s="74"/>
      <c r="B12" s="74"/>
    </row>
    <row r="13" spans="1:2" x14ac:dyDescent="0.2">
      <c r="A13" s="391" t="s">
        <v>498</v>
      </c>
      <c r="B13" s="391" t="s">
        <v>498</v>
      </c>
    </row>
    <row r="14" spans="1:2" x14ac:dyDescent="0.2">
      <c r="A14" s="139" t="s">
        <v>500</v>
      </c>
      <c r="B14" s="136" t="s">
        <v>500</v>
      </c>
    </row>
    <row r="15" spans="1:2" x14ac:dyDescent="0.2">
      <c r="A15" s="139" t="s">
        <v>501</v>
      </c>
      <c r="B15" s="136" t="s">
        <v>501</v>
      </c>
    </row>
    <row r="16" spans="1:2" x14ac:dyDescent="0.2">
      <c r="A16" s="139" t="s">
        <v>502</v>
      </c>
      <c r="B16" s="136" t="s">
        <v>502</v>
      </c>
    </row>
    <row r="17" spans="1:2" x14ac:dyDescent="0.2">
      <c r="A17" s="139" t="s">
        <v>503</v>
      </c>
      <c r="B17" s="136" t="s">
        <v>503</v>
      </c>
    </row>
    <row r="18" spans="1:2" x14ac:dyDescent="0.2">
      <c r="A18" s="139" t="s">
        <v>504</v>
      </c>
      <c r="B18" s="136" t="s">
        <v>504</v>
      </c>
    </row>
    <row r="19" spans="1:2" x14ac:dyDescent="0.2">
      <c r="A19" s="139"/>
      <c r="B19" s="139"/>
    </row>
    <row r="20" spans="1:2" x14ac:dyDescent="0.2">
      <c r="A20" s="132" t="s">
        <v>184</v>
      </c>
      <c r="B20" s="132" t="s">
        <v>184</v>
      </c>
    </row>
    <row r="21" spans="1:2" x14ac:dyDescent="0.2">
      <c r="A21" s="74" t="s">
        <v>46</v>
      </c>
      <c r="B21" s="74" t="s">
        <v>46</v>
      </c>
    </row>
    <row r="22" spans="1:2" x14ac:dyDescent="0.2">
      <c r="A22" s="129"/>
      <c r="B22" s="129"/>
    </row>
    <row r="23" spans="1:2" x14ac:dyDescent="0.2">
      <c r="A23" s="133" t="s">
        <v>498</v>
      </c>
      <c r="B23" s="133" t="s">
        <v>498</v>
      </c>
    </row>
    <row r="24" spans="1:2" ht="22.5" x14ac:dyDescent="0.2">
      <c r="A24" s="129" t="s">
        <v>505</v>
      </c>
      <c r="B24" s="131" t="s">
        <v>505</v>
      </c>
    </row>
    <row r="25" spans="1:2" x14ac:dyDescent="0.2">
      <c r="A25" s="129" t="s">
        <v>506</v>
      </c>
      <c r="B25" s="131" t="s">
        <v>506</v>
      </c>
    </row>
    <row r="26" spans="1:2" x14ac:dyDescent="0.2">
      <c r="A26" s="129"/>
      <c r="B26" s="129"/>
    </row>
    <row r="27" spans="1:2" ht="15" x14ac:dyDescent="0.2">
      <c r="A27" s="125" t="s">
        <v>107</v>
      </c>
      <c r="B27" s="125" t="s">
        <v>107</v>
      </c>
    </row>
    <row r="28" spans="1:2" ht="15" x14ac:dyDescent="0.2">
      <c r="A28" s="125"/>
      <c r="B28" s="125"/>
    </row>
    <row r="29" spans="1:2" x14ac:dyDescent="0.2">
      <c r="A29" s="132" t="s">
        <v>108</v>
      </c>
      <c r="B29" s="132" t="s">
        <v>108</v>
      </c>
    </row>
    <row r="30" spans="1:2" x14ac:dyDescent="0.2">
      <c r="A30" s="127" t="s">
        <v>82</v>
      </c>
      <c r="B30" s="127" t="s">
        <v>82</v>
      </c>
    </row>
    <row r="31" spans="1:2" x14ac:dyDescent="0.2">
      <c r="A31" s="28" t="s">
        <v>109</v>
      </c>
      <c r="B31" s="28" t="s">
        <v>109</v>
      </c>
    </row>
    <row r="32" spans="1:2" x14ac:dyDescent="0.2">
      <c r="A32" s="129"/>
      <c r="B32" s="129"/>
    </row>
    <row r="33" spans="1:2" x14ac:dyDescent="0.2">
      <c r="A33" s="133" t="s">
        <v>499</v>
      </c>
      <c r="B33" s="133" t="s">
        <v>499</v>
      </c>
    </row>
    <row r="34" spans="1:2" x14ac:dyDescent="0.2">
      <c r="A34" s="129" t="s">
        <v>507</v>
      </c>
      <c r="B34" s="131" t="s">
        <v>520</v>
      </c>
    </row>
    <row r="35" spans="1:2" x14ac:dyDescent="0.2">
      <c r="A35" s="129"/>
      <c r="B35" s="129"/>
    </row>
    <row r="36" spans="1:2" x14ac:dyDescent="0.2">
      <c r="A36" s="127" t="s">
        <v>82</v>
      </c>
      <c r="B36" s="127" t="s">
        <v>82</v>
      </c>
    </row>
    <row r="37" spans="1:2" x14ac:dyDescent="0.2">
      <c r="A37" s="28" t="s">
        <v>151</v>
      </c>
      <c r="B37" s="28" t="s">
        <v>151</v>
      </c>
    </row>
    <row r="38" spans="1:2" x14ac:dyDescent="0.2">
      <c r="A38" s="128" t="s">
        <v>46</v>
      </c>
      <c r="B38" s="128" t="s">
        <v>46</v>
      </c>
    </row>
    <row r="39" spans="1:2" x14ac:dyDescent="0.2">
      <c r="A39" s="39" t="s">
        <v>246</v>
      </c>
      <c r="B39" s="39" t="s">
        <v>246</v>
      </c>
    </row>
    <row r="40" spans="1:2" x14ac:dyDescent="0.2">
      <c r="A40" s="39"/>
      <c r="B40" s="39"/>
    </row>
    <row r="41" spans="1:2" x14ac:dyDescent="0.2">
      <c r="A41" s="133" t="s">
        <v>499</v>
      </c>
      <c r="B41" s="133" t="s">
        <v>499</v>
      </c>
    </row>
    <row r="42" spans="1:2" ht="22.5" x14ac:dyDescent="0.2">
      <c r="A42" s="129" t="s">
        <v>508</v>
      </c>
      <c r="B42" s="131" t="s">
        <v>508</v>
      </c>
    </row>
    <row r="43" spans="1:2" x14ac:dyDescent="0.2">
      <c r="A43" s="129"/>
      <c r="B43" s="129"/>
    </row>
    <row r="44" spans="1:2" x14ac:dyDescent="0.2">
      <c r="A44" s="132" t="s">
        <v>111</v>
      </c>
      <c r="B44" s="132" t="s">
        <v>111</v>
      </c>
    </row>
    <row r="45" spans="1:2" x14ac:dyDescent="0.2">
      <c r="A45" s="74" t="s">
        <v>157</v>
      </c>
      <c r="B45" s="74" t="s">
        <v>157</v>
      </c>
    </row>
    <row r="46" spans="1:2" x14ac:dyDescent="0.2">
      <c r="A46" s="388"/>
      <c r="B46" s="388"/>
    </row>
    <row r="47" spans="1:2" x14ac:dyDescent="0.2">
      <c r="A47" s="133" t="s">
        <v>499</v>
      </c>
      <c r="B47" s="133" t="s">
        <v>499</v>
      </c>
    </row>
    <row r="48" spans="1:2" x14ac:dyDescent="0.2">
      <c r="A48" s="129" t="s">
        <v>509</v>
      </c>
      <c r="B48" s="131" t="s">
        <v>509</v>
      </c>
    </row>
    <row r="49" spans="1:2" x14ac:dyDescent="0.2">
      <c r="A49" s="388"/>
      <c r="B49" s="388"/>
    </row>
    <row r="50" spans="1:2" ht="15" x14ac:dyDescent="0.2">
      <c r="A50" s="125" t="s">
        <v>86</v>
      </c>
      <c r="B50" s="125" t="s">
        <v>86</v>
      </c>
    </row>
    <row r="51" spans="1:2" x14ac:dyDescent="0.2">
      <c r="A51" s="132" t="s">
        <v>87</v>
      </c>
      <c r="B51" s="132" t="s">
        <v>87</v>
      </c>
    </row>
    <row r="52" spans="1:2" x14ac:dyDescent="0.2">
      <c r="A52" s="74" t="s">
        <v>46</v>
      </c>
      <c r="B52" s="74" t="s">
        <v>46</v>
      </c>
    </row>
    <row r="53" spans="1:2" x14ac:dyDescent="0.2">
      <c r="A53" s="127" t="s">
        <v>82</v>
      </c>
      <c r="B53" s="127" t="s">
        <v>82</v>
      </c>
    </row>
    <row r="54" spans="1:2" x14ac:dyDescent="0.2">
      <c r="A54" s="28" t="s">
        <v>120</v>
      </c>
      <c r="B54" s="28" t="s">
        <v>120</v>
      </c>
    </row>
    <row r="55" spans="1:2" x14ac:dyDescent="0.2">
      <c r="A55" s="128" t="s">
        <v>46</v>
      </c>
      <c r="B55" s="128" t="s">
        <v>46</v>
      </c>
    </row>
    <row r="56" spans="1:2" s="46" customFormat="1" x14ac:dyDescent="0.2">
      <c r="A56" s="128"/>
      <c r="B56" s="128"/>
    </row>
    <row r="57" spans="1:2" x14ac:dyDescent="0.2">
      <c r="A57" s="133" t="s">
        <v>499</v>
      </c>
      <c r="B57" s="133" t="s">
        <v>499</v>
      </c>
    </row>
    <row r="58" spans="1:2" x14ac:dyDescent="0.2">
      <c r="A58" s="129" t="s">
        <v>510</v>
      </c>
      <c r="B58" s="131" t="s">
        <v>510</v>
      </c>
    </row>
    <row r="59" spans="1:2" x14ac:dyDescent="0.2">
      <c r="A59" s="118"/>
      <c r="B59" s="118"/>
    </row>
    <row r="60" spans="1:2" x14ac:dyDescent="0.2">
      <c r="A60" s="132" t="s">
        <v>122</v>
      </c>
      <c r="B60" s="132" t="s">
        <v>122</v>
      </c>
    </row>
    <row r="61" spans="1:2" x14ac:dyDescent="0.2">
      <c r="A61" s="74" t="s">
        <v>46</v>
      </c>
      <c r="B61" s="74" t="s">
        <v>46</v>
      </c>
    </row>
    <row r="62" spans="1:2" x14ac:dyDescent="0.2">
      <c r="A62" s="127" t="s">
        <v>82</v>
      </c>
      <c r="B62" s="127" t="s">
        <v>82</v>
      </c>
    </row>
    <row r="63" spans="1:2" x14ac:dyDescent="0.2">
      <c r="A63" s="28" t="s">
        <v>248</v>
      </c>
      <c r="B63" s="28" t="s">
        <v>248</v>
      </c>
    </row>
    <row r="64" spans="1:2" x14ac:dyDescent="0.2">
      <c r="A64" s="128" t="s">
        <v>46</v>
      </c>
      <c r="B64" s="128" t="s">
        <v>46</v>
      </c>
    </row>
    <row r="65" spans="1:2" x14ac:dyDescent="0.2">
      <c r="A65" s="128"/>
      <c r="B65" s="128"/>
    </row>
    <row r="66" spans="1:2" x14ac:dyDescent="0.2">
      <c r="A66" s="133" t="s">
        <v>498</v>
      </c>
      <c r="B66" s="133" t="s">
        <v>498</v>
      </c>
    </row>
    <row r="67" spans="1:2" x14ac:dyDescent="0.2">
      <c r="A67" s="129" t="s">
        <v>511</v>
      </c>
      <c r="B67" s="131" t="s">
        <v>511</v>
      </c>
    </row>
    <row r="68" spans="1:2" x14ac:dyDescent="0.2">
      <c r="A68" s="129" t="s">
        <v>512</v>
      </c>
      <c r="B68" s="131" t="s">
        <v>512</v>
      </c>
    </row>
    <row r="69" spans="1:2" ht="22.5" x14ac:dyDescent="0.2">
      <c r="A69" s="129" t="s">
        <v>513</v>
      </c>
      <c r="B69" s="131" t="s">
        <v>513</v>
      </c>
    </row>
    <row r="70" spans="1:2" x14ac:dyDescent="0.2">
      <c r="A70" s="38"/>
      <c r="B70" s="38"/>
    </row>
    <row r="71" spans="1:2" x14ac:dyDescent="0.2">
      <c r="A71" s="132" t="s">
        <v>123</v>
      </c>
      <c r="B71" s="132" t="s">
        <v>123</v>
      </c>
    </row>
    <row r="72" spans="1:2" x14ac:dyDescent="0.2">
      <c r="A72" s="38"/>
      <c r="B72" s="38"/>
    </row>
    <row r="73" spans="1:2" x14ac:dyDescent="0.2">
      <c r="A73" s="133" t="s">
        <v>498</v>
      </c>
      <c r="B73" s="133" t="s">
        <v>498</v>
      </c>
    </row>
    <row r="74" spans="1:2" x14ac:dyDescent="0.2">
      <c r="A74" s="129" t="s">
        <v>514</v>
      </c>
      <c r="B74" s="131" t="s">
        <v>514</v>
      </c>
    </row>
    <row r="75" spans="1:2" ht="22.5" x14ac:dyDescent="0.2">
      <c r="A75" s="129" t="s">
        <v>515</v>
      </c>
      <c r="B75" s="131" t="s">
        <v>515</v>
      </c>
    </row>
    <row r="76" spans="1:2" x14ac:dyDescent="0.2">
      <c r="A76" s="38"/>
      <c r="B76" s="38"/>
    </row>
    <row r="77" spans="1:2" ht="15" x14ac:dyDescent="0.2">
      <c r="A77" s="134" t="s">
        <v>124</v>
      </c>
      <c r="B77" s="134" t="s">
        <v>124</v>
      </c>
    </row>
    <row r="78" spans="1:2" x14ac:dyDescent="0.2">
      <c r="A78" s="132" t="s">
        <v>125</v>
      </c>
      <c r="B78" s="132" t="s">
        <v>125</v>
      </c>
    </row>
    <row r="79" spans="1:2" x14ac:dyDescent="0.2">
      <c r="A79" s="129"/>
      <c r="B79" s="129"/>
    </row>
    <row r="80" spans="1:2" x14ac:dyDescent="0.2">
      <c r="A80" s="133" t="s">
        <v>498</v>
      </c>
      <c r="B80" s="133" t="s">
        <v>498</v>
      </c>
    </row>
    <row r="81" spans="1:2" ht="22.5" x14ac:dyDescent="0.2">
      <c r="A81" s="129" t="s">
        <v>516</v>
      </c>
      <c r="B81" s="131" t="s">
        <v>516</v>
      </c>
    </row>
    <row r="82" spans="1:2" x14ac:dyDescent="0.2">
      <c r="A82" s="129" t="s">
        <v>517</v>
      </c>
      <c r="B82" s="131" t="s">
        <v>517</v>
      </c>
    </row>
    <row r="83" spans="1:2" x14ac:dyDescent="0.2">
      <c r="A83" s="129"/>
      <c r="B83" s="129"/>
    </row>
    <row r="84" spans="1:2" x14ac:dyDescent="0.2">
      <c r="A84" s="148"/>
      <c r="B84" s="148"/>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F12D3-3F68-47D2-AC26-C589AA5660AE}">
  <sheetPr codeName="Sheet3"/>
  <dimension ref="A1:H115"/>
  <sheetViews>
    <sheetView showZeros="0" zoomScaleNormal="100" workbookViewId="0">
      <pane xSplit="1" ySplit="4" topLeftCell="B5" activePane="bottomRight" state="frozen"/>
      <selection pane="topRight" activeCell="B1" sqref="B1"/>
      <selection pane="bottomLeft" activeCell="A5" sqref="A5"/>
      <selection pane="bottomRight" activeCell="F22" sqref="F22"/>
    </sheetView>
  </sheetViews>
  <sheetFormatPr defaultColWidth="9.42578125" defaultRowHeight="12.75" outlineLevelCol="1" x14ac:dyDescent="0.2"/>
  <cols>
    <col min="1" max="1" width="38.85546875" style="16" customWidth="1"/>
    <col min="2" max="2" width="14.28515625" style="16" customWidth="1"/>
    <col min="3" max="3" width="14" style="16" hidden="1" customWidth="1" outlineLevel="1"/>
    <col min="4" max="4" width="14" style="16" customWidth="1" collapsed="1"/>
    <col min="5" max="5" width="14.42578125" style="16" customWidth="1"/>
    <col min="6" max="7" width="9.42578125" style="16"/>
    <col min="8" max="8" width="24" style="16" customWidth="1"/>
    <col min="9" max="16384" width="9.42578125" style="16"/>
  </cols>
  <sheetData>
    <row r="1" spans="1:8" ht="15" x14ac:dyDescent="0.25">
      <c r="A1" s="10" t="s">
        <v>33</v>
      </c>
      <c r="G1" s="51" t="s">
        <v>364</v>
      </c>
    </row>
    <row r="2" spans="1:8" ht="15" x14ac:dyDescent="0.25">
      <c r="A2" s="10"/>
      <c r="B2" s="34"/>
      <c r="C2" s="219"/>
      <c r="D2" s="219"/>
      <c r="E2" s="279" t="s">
        <v>336</v>
      </c>
      <c r="F2" s="46"/>
      <c r="G2" s="46"/>
      <c r="H2" s="46"/>
    </row>
    <row r="3" spans="1:8" x14ac:dyDescent="0.2">
      <c r="A3" s="22"/>
      <c r="E3" s="412" t="s">
        <v>362</v>
      </c>
      <c r="F3" s="414" t="s">
        <v>363</v>
      </c>
      <c r="G3" s="414"/>
      <c r="H3" s="414"/>
    </row>
    <row r="4" spans="1:8" ht="25.5" customHeight="1" x14ac:dyDescent="0.2">
      <c r="A4" s="22"/>
      <c r="B4" s="220" t="s">
        <v>365</v>
      </c>
      <c r="C4" s="220" t="s">
        <v>366</v>
      </c>
      <c r="D4" s="220" t="s">
        <v>303</v>
      </c>
      <c r="E4" s="413"/>
      <c r="F4" s="225" t="s">
        <v>13</v>
      </c>
      <c r="G4" s="225" t="s">
        <v>307</v>
      </c>
      <c r="H4" s="226" t="s">
        <v>304</v>
      </c>
    </row>
    <row r="5" spans="1:8" customFormat="1" x14ac:dyDescent="0.2">
      <c r="H5" s="288"/>
    </row>
    <row r="6" spans="1:8" x14ac:dyDescent="0.2">
      <c r="A6" s="75" t="s">
        <v>14</v>
      </c>
      <c r="B6" s="76">
        <f>B7+B10</f>
        <v>650100000</v>
      </c>
      <c r="C6" s="76">
        <f>C7+C10</f>
        <v>5000000</v>
      </c>
      <c r="D6" s="76">
        <f t="shared" ref="D6:D44" si="0">SUM(B6:C6)</f>
        <v>655100000</v>
      </c>
      <c r="E6" s="76">
        <f>E7+E10</f>
        <v>0</v>
      </c>
      <c r="F6" s="76">
        <f t="shared" ref="F6" si="1">IF(E6=0,0,E6-D6)</f>
        <v>0</v>
      </c>
      <c r="G6" s="267" t="str">
        <f t="shared" ref="G6" si="2">IF(E6=0,"",F6/D6)</f>
        <v/>
      </c>
      <c r="H6" s="288"/>
    </row>
    <row r="7" spans="1:8" x14ac:dyDescent="0.2">
      <c r="A7" s="77" t="s">
        <v>25</v>
      </c>
      <c r="B7" s="151">
        <f>B8</f>
        <v>624700000</v>
      </c>
      <c r="C7" s="78">
        <f t="shared" ref="C7" si="3">C8</f>
        <v>5000000</v>
      </c>
      <c r="D7" s="151">
        <f t="shared" si="0"/>
        <v>629700000</v>
      </c>
      <c r="F7" s="151">
        <f t="shared" ref="F7:F70" si="4">IF(E7=0,0,E7-D7)</f>
        <v>0</v>
      </c>
      <c r="G7" s="268" t="str">
        <f t="shared" ref="G7:G70" si="5">IF(E7=0,"",F7/D7)</f>
        <v/>
      </c>
      <c r="H7" s="288"/>
    </row>
    <row r="8" spans="1:8" x14ac:dyDescent="0.2">
      <c r="A8" s="79" t="s">
        <v>24</v>
      </c>
      <c r="B8" s="3">
        <f>606418965+17000000+290000-8965+1000000</f>
        <v>624700000</v>
      </c>
      <c r="C8" s="80">
        <v>5000000</v>
      </c>
      <c r="D8" s="3">
        <f t="shared" si="0"/>
        <v>629700000</v>
      </c>
      <c r="F8" s="3">
        <f t="shared" si="4"/>
        <v>0</v>
      </c>
      <c r="G8" s="269" t="str">
        <f t="shared" si="5"/>
        <v/>
      </c>
      <c r="H8" s="288"/>
    </row>
    <row r="9" spans="1:8" x14ac:dyDescent="0.2">
      <c r="A9" s="81"/>
      <c r="B9" s="3"/>
      <c r="C9" s="80"/>
      <c r="D9" s="3">
        <f t="shared" si="0"/>
        <v>0</v>
      </c>
      <c r="F9" s="3">
        <f t="shared" si="4"/>
        <v>0</v>
      </c>
      <c r="G9" s="269" t="str">
        <f t="shared" si="5"/>
        <v/>
      </c>
      <c r="H9" s="288"/>
    </row>
    <row r="10" spans="1:8" x14ac:dyDescent="0.2">
      <c r="A10" s="77" t="s">
        <v>26</v>
      </c>
      <c r="B10" s="151">
        <f>B11</f>
        <v>25400000</v>
      </c>
      <c r="C10" s="78">
        <f t="shared" ref="C10" si="6">C11</f>
        <v>0</v>
      </c>
      <c r="D10" s="151">
        <f t="shared" si="0"/>
        <v>25400000</v>
      </c>
      <c r="F10" s="151">
        <f t="shared" si="4"/>
        <v>0</v>
      </c>
      <c r="G10" s="268" t="str">
        <f t="shared" si="5"/>
        <v/>
      </c>
      <c r="H10" s="288"/>
    </row>
    <row r="11" spans="1:8" x14ac:dyDescent="0.2">
      <c r="A11" s="79" t="s">
        <v>24</v>
      </c>
      <c r="B11" s="3">
        <v>25400000</v>
      </c>
      <c r="C11" s="80"/>
      <c r="D11" s="3">
        <f t="shared" si="0"/>
        <v>25400000</v>
      </c>
      <c r="F11" s="3">
        <f t="shared" si="4"/>
        <v>0</v>
      </c>
      <c r="G11" s="269" t="str">
        <f t="shared" si="5"/>
        <v/>
      </c>
      <c r="H11" s="288"/>
    </row>
    <row r="12" spans="1:8" x14ac:dyDescent="0.2">
      <c r="A12" s="77"/>
      <c r="B12" s="78"/>
      <c r="C12" s="78"/>
      <c r="D12" s="78">
        <f t="shared" si="0"/>
        <v>0</v>
      </c>
      <c r="F12" s="78">
        <f t="shared" si="4"/>
        <v>0</v>
      </c>
      <c r="G12" s="270" t="str">
        <f t="shared" si="5"/>
        <v/>
      </c>
      <c r="H12" s="288"/>
    </row>
    <row r="13" spans="1:8" x14ac:dyDescent="0.2">
      <c r="A13" s="75" t="s">
        <v>15</v>
      </c>
      <c r="B13" s="76">
        <f t="shared" ref="B13:E13" si="7">B14+B17+B20</f>
        <v>14170000</v>
      </c>
      <c r="C13" s="76">
        <f t="shared" si="7"/>
        <v>100000</v>
      </c>
      <c r="D13" s="76">
        <f t="shared" si="0"/>
        <v>14270000</v>
      </c>
      <c r="E13" s="76">
        <f t="shared" si="7"/>
        <v>0</v>
      </c>
      <c r="F13" s="76">
        <f t="shared" si="4"/>
        <v>0</v>
      </c>
      <c r="G13" s="267" t="str">
        <f t="shared" si="5"/>
        <v/>
      </c>
      <c r="H13" s="288"/>
    </row>
    <row r="14" spans="1:8" x14ac:dyDescent="0.2">
      <c r="A14" s="82" t="s">
        <v>27</v>
      </c>
      <c r="B14" s="83">
        <f>B15</f>
        <v>5500000</v>
      </c>
      <c r="C14" s="83">
        <f t="shared" ref="C14" si="8">C15</f>
        <v>100000</v>
      </c>
      <c r="D14" s="83">
        <f t="shared" si="0"/>
        <v>5600000</v>
      </c>
      <c r="F14" s="83">
        <f t="shared" si="4"/>
        <v>0</v>
      </c>
      <c r="G14" s="271" t="str">
        <f t="shared" si="5"/>
        <v/>
      </c>
      <c r="H14" s="288"/>
    </row>
    <row r="15" spans="1:8" x14ac:dyDescent="0.2">
      <c r="A15" s="79" t="s">
        <v>194</v>
      </c>
      <c r="B15" s="80">
        <v>5500000</v>
      </c>
      <c r="C15" s="80">
        <v>100000</v>
      </c>
      <c r="D15" s="80">
        <f t="shared" si="0"/>
        <v>5600000</v>
      </c>
      <c r="F15" s="80">
        <f t="shared" si="4"/>
        <v>0</v>
      </c>
      <c r="G15" s="272" t="str">
        <f t="shared" si="5"/>
        <v/>
      </c>
      <c r="H15" s="288"/>
    </row>
    <row r="16" spans="1:8" x14ac:dyDescent="0.2">
      <c r="A16" s="84"/>
      <c r="B16" s="85"/>
      <c r="C16" s="85"/>
      <c r="D16" s="85">
        <f t="shared" si="0"/>
        <v>0</v>
      </c>
      <c r="F16" s="85">
        <f t="shared" si="4"/>
        <v>0</v>
      </c>
      <c r="G16" s="273" t="str">
        <f t="shared" si="5"/>
        <v/>
      </c>
      <c r="H16" s="288"/>
    </row>
    <row r="17" spans="1:8" x14ac:dyDescent="0.2">
      <c r="A17" s="82" t="s">
        <v>65</v>
      </c>
      <c r="B17" s="83">
        <f t="shared" ref="B17:C17" si="9">B18</f>
        <v>1870000</v>
      </c>
      <c r="C17" s="83">
        <f t="shared" si="9"/>
        <v>0</v>
      </c>
      <c r="D17" s="83">
        <f t="shared" si="0"/>
        <v>1870000</v>
      </c>
      <c r="F17" s="83">
        <f t="shared" si="4"/>
        <v>0</v>
      </c>
      <c r="G17" s="271" t="str">
        <f t="shared" si="5"/>
        <v/>
      </c>
      <c r="H17" s="288"/>
    </row>
    <row r="18" spans="1:8" x14ac:dyDescent="0.2">
      <c r="A18" s="86" t="s">
        <v>34</v>
      </c>
      <c r="B18" s="80">
        <f>1470000+230000+170000</f>
        <v>1870000</v>
      </c>
      <c r="C18" s="80"/>
      <c r="D18" s="80">
        <f t="shared" si="0"/>
        <v>1870000</v>
      </c>
      <c r="F18" s="80">
        <f t="shared" si="4"/>
        <v>0</v>
      </c>
      <c r="G18" s="272" t="str">
        <f t="shared" si="5"/>
        <v/>
      </c>
      <c r="H18" s="288"/>
    </row>
    <row r="19" spans="1:8" x14ac:dyDescent="0.2">
      <c r="A19" s="84"/>
      <c r="B19" s="85"/>
      <c r="C19" s="85"/>
      <c r="D19" s="85">
        <f t="shared" si="0"/>
        <v>0</v>
      </c>
      <c r="F19" s="85">
        <f t="shared" si="4"/>
        <v>0</v>
      </c>
      <c r="G19" s="273" t="str">
        <f t="shared" si="5"/>
        <v/>
      </c>
      <c r="H19" s="288"/>
    </row>
    <row r="20" spans="1:8" x14ac:dyDescent="0.2">
      <c r="A20" s="82" t="s">
        <v>28</v>
      </c>
      <c r="B20" s="83">
        <f t="shared" ref="B20:C20" si="10">B21</f>
        <v>6800000</v>
      </c>
      <c r="C20" s="83">
        <f t="shared" si="10"/>
        <v>0</v>
      </c>
      <c r="D20" s="83">
        <f t="shared" si="0"/>
        <v>6800000</v>
      </c>
      <c r="F20" s="83">
        <f t="shared" si="4"/>
        <v>0</v>
      </c>
      <c r="G20" s="271" t="str">
        <f t="shared" si="5"/>
        <v/>
      </c>
      <c r="H20" s="288"/>
    </row>
    <row r="21" spans="1:8" x14ac:dyDescent="0.2">
      <c r="A21" s="86" t="s">
        <v>34</v>
      </c>
      <c r="B21" s="85">
        <v>6800000</v>
      </c>
      <c r="C21" s="85"/>
      <c r="D21" s="85">
        <f t="shared" si="0"/>
        <v>6800000</v>
      </c>
      <c r="F21" s="85">
        <f t="shared" si="4"/>
        <v>0</v>
      </c>
      <c r="G21" s="273" t="str">
        <f t="shared" si="5"/>
        <v/>
      </c>
      <c r="H21" s="288"/>
    </row>
    <row r="22" spans="1:8" x14ac:dyDescent="0.2">
      <c r="A22" s="87"/>
      <c r="B22" s="85"/>
      <c r="C22" s="85"/>
      <c r="D22" s="85">
        <f t="shared" si="0"/>
        <v>0</v>
      </c>
      <c r="F22" s="85">
        <f t="shared" si="4"/>
        <v>0</v>
      </c>
      <c r="G22" s="273" t="str">
        <f t="shared" si="5"/>
        <v/>
      </c>
      <c r="H22" s="288"/>
    </row>
    <row r="23" spans="1:8" x14ac:dyDescent="0.2">
      <c r="A23" s="75" t="s">
        <v>16</v>
      </c>
      <c r="B23" s="76">
        <f>SUM(B24:B27)</f>
        <v>513024</v>
      </c>
      <c r="C23" s="76">
        <f t="shared" ref="C23" si="11">SUM(C24:C27)</f>
        <v>20000</v>
      </c>
      <c r="D23" s="76">
        <f t="shared" si="0"/>
        <v>533024</v>
      </c>
      <c r="F23" s="76">
        <f t="shared" si="4"/>
        <v>0</v>
      </c>
      <c r="G23" s="267" t="str">
        <f t="shared" si="5"/>
        <v/>
      </c>
      <c r="H23" s="288"/>
    </row>
    <row r="24" spans="1:8" x14ac:dyDescent="0.2">
      <c r="A24" s="86" t="s">
        <v>190</v>
      </c>
      <c r="B24" s="152">
        <v>2800</v>
      </c>
      <c r="C24" s="85"/>
      <c r="D24" s="152">
        <f t="shared" si="0"/>
        <v>2800</v>
      </c>
      <c r="F24" s="152">
        <f t="shared" si="4"/>
        <v>0</v>
      </c>
      <c r="G24" s="274" t="str">
        <f t="shared" si="5"/>
        <v/>
      </c>
      <c r="H24" s="288"/>
    </row>
    <row r="25" spans="1:8" x14ac:dyDescent="0.2">
      <c r="A25" s="86" t="s">
        <v>34</v>
      </c>
      <c r="B25" s="152">
        <v>224</v>
      </c>
      <c r="C25" s="85"/>
      <c r="D25" s="152">
        <f t="shared" si="0"/>
        <v>224</v>
      </c>
      <c r="F25" s="152">
        <f t="shared" si="4"/>
        <v>0</v>
      </c>
      <c r="G25" s="274" t="str">
        <f t="shared" si="5"/>
        <v/>
      </c>
      <c r="H25" s="288"/>
    </row>
    <row r="26" spans="1:8" x14ac:dyDescent="0.2">
      <c r="A26" s="86" t="s">
        <v>39</v>
      </c>
      <c r="B26" s="152">
        <v>80000</v>
      </c>
      <c r="C26" s="85">
        <v>20000</v>
      </c>
      <c r="D26" s="152">
        <f t="shared" si="0"/>
        <v>100000</v>
      </c>
      <c r="F26" s="152">
        <f t="shared" si="4"/>
        <v>0</v>
      </c>
      <c r="G26" s="274" t="str">
        <f t="shared" si="5"/>
        <v/>
      </c>
      <c r="H26" s="288"/>
    </row>
    <row r="27" spans="1:8" x14ac:dyDescent="0.2">
      <c r="A27" s="79" t="s">
        <v>35</v>
      </c>
      <c r="B27" s="80">
        <v>430000</v>
      </c>
      <c r="C27" s="80"/>
      <c r="D27" s="80">
        <f t="shared" si="0"/>
        <v>430000</v>
      </c>
      <c r="F27" s="80">
        <f t="shared" si="4"/>
        <v>0</v>
      </c>
      <c r="G27" s="272" t="str">
        <f t="shared" si="5"/>
        <v/>
      </c>
      <c r="H27" s="288"/>
    </row>
    <row r="28" spans="1:8" x14ac:dyDescent="0.2">
      <c r="A28" s="87"/>
      <c r="B28" s="85"/>
      <c r="C28" s="85"/>
      <c r="D28" s="85">
        <f t="shared" si="0"/>
        <v>0</v>
      </c>
      <c r="F28" s="85">
        <f t="shared" si="4"/>
        <v>0</v>
      </c>
      <c r="G28" s="273" t="str">
        <f t="shared" si="5"/>
        <v/>
      </c>
      <c r="H28" s="288"/>
    </row>
    <row r="29" spans="1:8" x14ac:dyDescent="0.2">
      <c r="A29" s="88" t="s">
        <v>58</v>
      </c>
      <c r="B29" s="141">
        <f>B30+B32</f>
        <v>752000</v>
      </c>
      <c r="C29" s="141">
        <f t="shared" ref="C29" si="12">C30+C32</f>
        <v>0</v>
      </c>
      <c r="D29" s="141">
        <f t="shared" si="0"/>
        <v>752000</v>
      </c>
      <c r="F29" s="141">
        <f t="shared" si="4"/>
        <v>0</v>
      </c>
      <c r="G29" s="275" t="str">
        <f t="shared" si="5"/>
        <v/>
      </c>
      <c r="H29" s="288"/>
    </row>
    <row r="30" spans="1:8" s="230" customFormat="1" x14ac:dyDescent="0.2">
      <c r="A30" s="89" t="s">
        <v>36</v>
      </c>
      <c r="B30" s="78">
        <f>SUM(B31)</f>
        <v>528000</v>
      </c>
      <c r="C30" s="78">
        <f t="shared" ref="C30" si="13">SUM(C31)</f>
        <v>0</v>
      </c>
      <c r="D30" s="78">
        <f t="shared" si="0"/>
        <v>528000</v>
      </c>
      <c r="F30" s="78">
        <f t="shared" si="4"/>
        <v>0</v>
      </c>
      <c r="G30" s="270" t="str">
        <f t="shared" si="5"/>
        <v/>
      </c>
      <c r="H30" s="288"/>
    </row>
    <row r="31" spans="1:8" x14ac:dyDescent="0.2">
      <c r="A31" s="79" t="s">
        <v>37</v>
      </c>
      <c r="B31" s="80">
        <v>528000</v>
      </c>
      <c r="C31" s="80"/>
      <c r="D31" s="80">
        <f t="shared" si="0"/>
        <v>528000</v>
      </c>
      <c r="F31" s="80">
        <f t="shared" si="4"/>
        <v>0</v>
      </c>
      <c r="G31" s="272" t="str">
        <f t="shared" si="5"/>
        <v/>
      </c>
      <c r="H31" s="288"/>
    </row>
    <row r="32" spans="1:8" s="230" customFormat="1" x14ac:dyDescent="0.2">
      <c r="A32" s="89" t="s">
        <v>38</v>
      </c>
      <c r="B32" s="231">
        <f>SUM(B33)</f>
        <v>224000</v>
      </c>
      <c r="C32" s="231">
        <f>SUM(C33)</f>
        <v>0</v>
      </c>
      <c r="D32" s="231">
        <f t="shared" si="0"/>
        <v>224000</v>
      </c>
      <c r="F32" s="231">
        <f t="shared" si="4"/>
        <v>0</v>
      </c>
      <c r="G32" s="276" t="str">
        <f t="shared" si="5"/>
        <v/>
      </c>
      <c r="H32" s="288"/>
    </row>
    <row r="33" spans="1:8" x14ac:dyDescent="0.2">
      <c r="A33" s="79" t="s">
        <v>37</v>
      </c>
      <c r="B33" s="80">
        <v>224000</v>
      </c>
      <c r="C33" s="80"/>
      <c r="D33" s="80">
        <f t="shared" si="0"/>
        <v>224000</v>
      </c>
      <c r="F33" s="80">
        <f t="shared" si="4"/>
        <v>0</v>
      </c>
      <c r="G33" s="272" t="str">
        <f t="shared" si="5"/>
        <v/>
      </c>
      <c r="H33" s="288"/>
    </row>
    <row r="34" spans="1:8" x14ac:dyDescent="0.2">
      <c r="A34" s="82"/>
      <c r="B34" s="83"/>
      <c r="C34" s="83"/>
      <c r="D34" s="83">
        <f t="shared" si="0"/>
        <v>0</v>
      </c>
      <c r="F34" s="83">
        <f t="shared" si="4"/>
        <v>0</v>
      </c>
      <c r="G34" s="271" t="str">
        <f t="shared" si="5"/>
        <v/>
      </c>
      <c r="H34" s="288"/>
    </row>
    <row r="35" spans="1:8" x14ac:dyDescent="0.2">
      <c r="A35" s="75" t="s">
        <v>17</v>
      </c>
      <c r="B35" s="76">
        <f>B37+B41</f>
        <v>740000</v>
      </c>
      <c r="C35" s="236">
        <f>C37+C41</f>
        <v>591538</v>
      </c>
      <c r="D35" s="76">
        <f t="shared" si="0"/>
        <v>1331538</v>
      </c>
      <c r="F35" s="76">
        <f t="shared" si="4"/>
        <v>0</v>
      </c>
      <c r="G35" s="267" t="str">
        <f t="shared" si="5"/>
        <v/>
      </c>
      <c r="H35" s="288"/>
    </row>
    <row r="36" spans="1:8" x14ac:dyDescent="0.2">
      <c r="A36" s="87"/>
      <c r="B36" s="85"/>
      <c r="C36" s="152"/>
      <c r="D36" s="85">
        <f t="shared" si="0"/>
        <v>0</v>
      </c>
      <c r="F36" s="85">
        <f t="shared" si="4"/>
        <v>0</v>
      </c>
      <c r="G36" s="273" t="str">
        <f t="shared" si="5"/>
        <v/>
      </c>
      <c r="H36" s="288"/>
    </row>
    <row r="37" spans="1:8" x14ac:dyDescent="0.2">
      <c r="A37" s="82" t="s">
        <v>29</v>
      </c>
      <c r="B37" s="83">
        <f t="shared" ref="B37:C37" si="14">B38+B39</f>
        <v>700000</v>
      </c>
      <c r="C37" s="155">
        <f t="shared" si="14"/>
        <v>80000</v>
      </c>
      <c r="D37" s="83">
        <f t="shared" si="0"/>
        <v>780000</v>
      </c>
      <c r="F37" s="83">
        <f t="shared" si="4"/>
        <v>0</v>
      </c>
      <c r="G37" s="271" t="str">
        <f t="shared" si="5"/>
        <v/>
      </c>
      <c r="H37" s="288"/>
    </row>
    <row r="38" spans="1:8" x14ac:dyDescent="0.2">
      <c r="A38" s="79" t="s">
        <v>34</v>
      </c>
      <c r="B38" s="80">
        <f>16000+2000+12000</f>
        <v>30000</v>
      </c>
      <c r="C38" s="3"/>
      <c r="D38" s="80">
        <f t="shared" si="0"/>
        <v>30000</v>
      </c>
      <c r="F38" s="80">
        <f t="shared" si="4"/>
        <v>0</v>
      </c>
      <c r="G38" s="272" t="str">
        <f t="shared" si="5"/>
        <v/>
      </c>
      <c r="H38" s="288"/>
    </row>
    <row r="39" spans="1:8" x14ac:dyDescent="0.2">
      <c r="A39" s="79" t="s">
        <v>39</v>
      </c>
      <c r="B39" s="80">
        <v>670000</v>
      </c>
      <c r="C39" s="3">
        <v>80000</v>
      </c>
      <c r="D39" s="80">
        <f t="shared" si="0"/>
        <v>750000</v>
      </c>
      <c r="F39" s="80">
        <f t="shared" si="4"/>
        <v>0</v>
      </c>
      <c r="G39" s="272" t="str">
        <f t="shared" si="5"/>
        <v/>
      </c>
      <c r="H39" s="288"/>
    </row>
    <row r="40" spans="1:8" x14ac:dyDescent="0.2">
      <c r="A40" s="84"/>
      <c r="B40" s="85"/>
      <c r="C40" s="152"/>
      <c r="D40" s="85">
        <f t="shared" si="0"/>
        <v>0</v>
      </c>
      <c r="F40" s="85">
        <f t="shared" si="4"/>
        <v>0</v>
      </c>
      <c r="G40" s="273" t="str">
        <f t="shared" si="5"/>
        <v/>
      </c>
      <c r="H40" s="288"/>
    </row>
    <row r="41" spans="1:8" x14ac:dyDescent="0.2">
      <c r="A41" s="82" t="s">
        <v>57</v>
      </c>
      <c r="B41" s="83">
        <f>B42</f>
        <v>40000</v>
      </c>
      <c r="C41" s="155">
        <f>C42+C53+C49+C51+C45+C47</f>
        <v>511538</v>
      </c>
      <c r="D41" s="83">
        <f t="shared" si="0"/>
        <v>551538</v>
      </c>
      <c r="F41" s="83">
        <f t="shared" si="4"/>
        <v>0</v>
      </c>
      <c r="G41" s="271" t="str">
        <f t="shared" si="5"/>
        <v/>
      </c>
      <c r="H41" s="288"/>
    </row>
    <row r="42" spans="1:8" x14ac:dyDescent="0.2">
      <c r="A42" s="90" t="s">
        <v>6</v>
      </c>
      <c r="B42" s="83">
        <f>B43+B44</f>
        <v>40000</v>
      </c>
      <c r="C42" s="155"/>
      <c r="D42" s="83">
        <f t="shared" si="0"/>
        <v>40000</v>
      </c>
      <c r="F42" s="83">
        <f t="shared" si="4"/>
        <v>0</v>
      </c>
      <c r="G42" s="271" t="str">
        <f t="shared" si="5"/>
        <v/>
      </c>
      <c r="H42" s="288"/>
    </row>
    <row r="43" spans="1:8" x14ac:dyDescent="0.2">
      <c r="A43" s="91" t="s">
        <v>194</v>
      </c>
      <c r="B43" s="3">
        <v>15000</v>
      </c>
      <c r="C43" s="3"/>
      <c r="D43" s="3">
        <f t="shared" si="0"/>
        <v>15000</v>
      </c>
      <c r="F43" s="3">
        <f t="shared" si="4"/>
        <v>0</v>
      </c>
      <c r="G43" s="269" t="str">
        <f t="shared" si="5"/>
        <v/>
      </c>
      <c r="H43" s="288"/>
    </row>
    <row r="44" spans="1:8" x14ac:dyDescent="0.2">
      <c r="A44" s="91" t="s">
        <v>35</v>
      </c>
      <c r="B44" s="80">
        <v>25000</v>
      </c>
      <c r="C44" s="3"/>
      <c r="D44" s="80">
        <f t="shared" si="0"/>
        <v>25000</v>
      </c>
      <c r="F44" s="80">
        <f t="shared" si="4"/>
        <v>0</v>
      </c>
      <c r="G44" s="272" t="str">
        <f t="shared" si="5"/>
        <v/>
      </c>
      <c r="H44" s="288"/>
    </row>
    <row r="45" spans="1:8" x14ac:dyDescent="0.2">
      <c r="A45" s="90" t="s">
        <v>313</v>
      </c>
      <c r="B45" s="80"/>
      <c r="C45" s="155">
        <f>C46</f>
        <v>200000</v>
      </c>
      <c r="D45" s="80"/>
      <c r="F45" s="80">
        <f t="shared" si="4"/>
        <v>0</v>
      </c>
      <c r="G45" s="272" t="str">
        <f t="shared" si="5"/>
        <v/>
      </c>
      <c r="H45" s="288"/>
    </row>
    <row r="46" spans="1:8" x14ac:dyDescent="0.2">
      <c r="A46" s="91" t="s">
        <v>149</v>
      </c>
      <c r="B46" s="80"/>
      <c r="C46" s="3">
        <f>100000+100000</f>
        <v>200000</v>
      </c>
      <c r="D46" s="80"/>
      <c r="F46" s="80">
        <f t="shared" si="4"/>
        <v>0</v>
      </c>
      <c r="G46" s="272" t="str">
        <f t="shared" si="5"/>
        <v/>
      </c>
      <c r="H46" s="288"/>
    </row>
    <row r="47" spans="1:8" x14ac:dyDescent="0.2">
      <c r="A47" s="90" t="s">
        <v>314</v>
      </c>
      <c r="B47" s="80"/>
      <c r="C47" s="155">
        <f>C48</f>
        <v>9045</v>
      </c>
      <c r="D47" s="80"/>
      <c r="F47" s="80">
        <f t="shared" si="4"/>
        <v>0</v>
      </c>
      <c r="G47" s="272" t="str">
        <f t="shared" si="5"/>
        <v/>
      </c>
      <c r="H47" s="288"/>
    </row>
    <row r="48" spans="1:8" x14ac:dyDescent="0.2">
      <c r="A48" s="91" t="s">
        <v>149</v>
      </c>
      <c r="B48" s="80"/>
      <c r="C48" s="3">
        <v>9045</v>
      </c>
      <c r="D48" s="80"/>
      <c r="F48" s="80">
        <f t="shared" si="4"/>
        <v>0</v>
      </c>
      <c r="G48" s="272" t="str">
        <f t="shared" si="5"/>
        <v/>
      </c>
      <c r="H48" s="288"/>
    </row>
    <row r="49" spans="1:8" x14ac:dyDescent="0.2">
      <c r="A49" s="90" t="s">
        <v>315</v>
      </c>
      <c r="B49" s="80"/>
      <c r="C49" s="3">
        <f>C50</f>
        <v>38</v>
      </c>
      <c r="D49" s="80"/>
      <c r="F49" s="80">
        <f t="shared" si="4"/>
        <v>0</v>
      </c>
      <c r="G49" s="272" t="str">
        <f t="shared" si="5"/>
        <v/>
      </c>
      <c r="H49" s="288"/>
    </row>
    <row r="50" spans="1:8" x14ac:dyDescent="0.2">
      <c r="A50" s="91" t="s">
        <v>47</v>
      </c>
      <c r="B50" s="80"/>
      <c r="C50" s="3">
        <v>38</v>
      </c>
      <c r="D50" s="80"/>
      <c r="F50" s="80">
        <f t="shared" si="4"/>
        <v>0</v>
      </c>
      <c r="G50" s="272" t="str">
        <f t="shared" si="5"/>
        <v/>
      </c>
      <c r="H50" s="288"/>
    </row>
    <row r="51" spans="1:8" x14ac:dyDescent="0.2">
      <c r="A51" s="90" t="s">
        <v>316</v>
      </c>
      <c r="B51" s="80"/>
      <c r="C51" s="3">
        <f>C52</f>
        <v>102000</v>
      </c>
      <c r="D51" s="80"/>
      <c r="F51" s="80">
        <f t="shared" si="4"/>
        <v>0</v>
      </c>
      <c r="G51" s="272" t="str">
        <f t="shared" si="5"/>
        <v/>
      </c>
      <c r="H51" s="288"/>
    </row>
    <row r="52" spans="1:8" x14ac:dyDescent="0.2">
      <c r="A52" s="91" t="s">
        <v>37</v>
      </c>
      <c r="B52" s="80"/>
      <c r="C52" s="3">
        <v>102000</v>
      </c>
      <c r="D52" s="80"/>
      <c r="F52" s="80">
        <f t="shared" si="4"/>
        <v>0</v>
      </c>
      <c r="G52" s="272" t="str">
        <f t="shared" si="5"/>
        <v/>
      </c>
      <c r="H52" s="288"/>
    </row>
    <row r="53" spans="1:8" x14ac:dyDescent="0.2">
      <c r="A53" s="90" t="s">
        <v>317</v>
      </c>
      <c r="B53" s="80"/>
      <c r="C53" s="3">
        <f>C54+C55+C56</f>
        <v>200455</v>
      </c>
      <c r="D53" s="80"/>
      <c r="F53" s="80">
        <f t="shared" si="4"/>
        <v>0</v>
      </c>
      <c r="G53" s="272" t="str">
        <f t="shared" si="5"/>
        <v/>
      </c>
      <c r="H53" s="288"/>
    </row>
    <row r="54" spans="1:8" x14ac:dyDescent="0.2">
      <c r="A54" s="91" t="s">
        <v>194</v>
      </c>
      <c r="B54" s="80"/>
      <c r="C54" s="3">
        <v>213</v>
      </c>
      <c r="D54" s="80"/>
      <c r="F54" s="80">
        <f t="shared" si="4"/>
        <v>0</v>
      </c>
      <c r="G54" s="272" t="str">
        <f t="shared" si="5"/>
        <v/>
      </c>
      <c r="H54" s="288"/>
    </row>
    <row r="55" spans="1:8" x14ac:dyDescent="0.2">
      <c r="A55" s="91" t="s">
        <v>47</v>
      </c>
      <c r="B55" s="80"/>
      <c r="C55" s="3">
        <v>242</v>
      </c>
      <c r="D55" s="80"/>
      <c r="F55" s="80">
        <f t="shared" si="4"/>
        <v>0</v>
      </c>
      <c r="G55" s="272" t="str">
        <f t="shared" si="5"/>
        <v/>
      </c>
      <c r="H55" s="288"/>
    </row>
    <row r="56" spans="1:8" x14ac:dyDescent="0.2">
      <c r="A56" s="91" t="s">
        <v>37</v>
      </c>
      <c r="B56" s="80"/>
      <c r="C56" s="3">
        <v>200000</v>
      </c>
      <c r="D56" s="80"/>
      <c r="F56" s="80">
        <f t="shared" si="4"/>
        <v>0</v>
      </c>
      <c r="G56" s="272" t="str">
        <f t="shared" si="5"/>
        <v/>
      </c>
      <c r="H56" s="288"/>
    </row>
    <row r="57" spans="1:8" x14ac:dyDescent="0.2">
      <c r="A57" s="84"/>
      <c r="B57" s="85"/>
      <c r="C57" s="3"/>
      <c r="D57" s="85">
        <f t="shared" ref="D57:D65" si="15">SUM(B57:C57)</f>
        <v>0</v>
      </c>
      <c r="F57" s="85">
        <f t="shared" si="4"/>
        <v>0</v>
      </c>
      <c r="G57" s="273" t="str">
        <f t="shared" si="5"/>
        <v/>
      </c>
      <c r="H57" s="288"/>
    </row>
    <row r="58" spans="1:8" s="18" customFormat="1" x14ac:dyDescent="0.2">
      <c r="A58" s="75" t="s">
        <v>18</v>
      </c>
      <c r="B58" s="76">
        <f>B59+B61</f>
        <v>2750000</v>
      </c>
      <c r="C58" s="236">
        <f>C59+C61</f>
        <v>-167761</v>
      </c>
      <c r="D58" s="76">
        <f t="shared" si="15"/>
        <v>2582239</v>
      </c>
      <c r="F58" s="76">
        <f t="shared" si="4"/>
        <v>0</v>
      </c>
      <c r="G58" s="267" t="str">
        <f t="shared" si="5"/>
        <v/>
      </c>
      <c r="H58" s="288"/>
    </row>
    <row r="59" spans="1:8" x14ac:dyDescent="0.2">
      <c r="A59" s="82" t="s">
        <v>30</v>
      </c>
      <c r="B59" s="83">
        <f>B60</f>
        <v>1000000</v>
      </c>
      <c r="C59" s="155"/>
      <c r="D59" s="83">
        <f t="shared" si="15"/>
        <v>1000000</v>
      </c>
      <c r="F59" s="83">
        <f t="shared" si="4"/>
        <v>0</v>
      </c>
      <c r="G59" s="271" t="str">
        <f t="shared" si="5"/>
        <v/>
      </c>
      <c r="H59" s="288"/>
    </row>
    <row r="60" spans="1:8" x14ac:dyDescent="0.2">
      <c r="A60" s="79" t="s">
        <v>24</v>
      </c>
      <c r="B60" s="80">
        <v>1000000</v>
      </c>
      <c r="C60" s="3"/>
      <c r="D60" s="80">
        <f t="shared" si="15"/>
        <v>1000000</v>
      </c>
      <c r="F60" s="80">
        <f t="shared" si="4"/>
        <v>0</v>
      </c>
      <c r="G60" s="272" t="str">
        <f t="shared" si="5"/>
        <v/>
      </c>
      <c r="H60" s="288"/>
    </row>
    <row r="61" spans="1:8" x14ac:dyDescent="0.2">
      <c r="A61" s="82" t="s">
        <v>195</v>
      </c>
      <c r="B61" s="83">
        <v>1750000</v>
      </c>
      <c r="C61" s="155">
        <v>-167761</v>
      </c>
      <c r="D61" s="83">
        <f t="shared" si="15"/>
        <v>1582239</v>
      </c>
      <c r="F61" s="83">
        <f t="shared" si="4"/>
        <v>0</v>
      </c>
      <c r="G61" s="271" t="str">
        <f t="shared" si="5"/>
        <v/>
      </c>
      <c r="H61" s="288"/>
    </row>
    <row r="62" spans="1:8" x14ac:dyDescent="0.2">
      <c r="A62" s="82"/>
      <c r="B62" s="83"/>
      <c r="C62" s="155"/>
      <c r="D62" s="83">
        <f t="shared" si="15"/>
        <v>0</v>
      </c>
      <c r="F62" s="83">
        <f t="shared" si="4"/>
        <v>0</v>
      </c>
      <c r="G62" s="271" t="str">
        <f t="shared" si="5"/>
        <v/>
      </c>
      <c r="H62" s="288"/>
    </row>
    <row r="63" spans="1:8" x14ac:dyDescent="0.2">
      <c r="A63" s="75" t="s">
        <v>31</v>
      </c>
      <c r="B63" s="76">
        <f>B64+B67+B68+B71+B69</f>
        <v>536500</v>
      </c>
      <c r="C63" s="236">
        <f>C64+C67+C68+C71+C69</f>
        <v>23298</v>
      </c>
      <c r="D63" s="76">
        <f t="shared" si="15"/>
        <v>559798</v>
      </c>
      <c r="F63" s="76">
        <f t="shared" si="4"/>
        <v>0</v>
      </c>
      <c r="G63" s="267" t="str">
        <f t="shared" si="5"/>
        <v/>
      </c>
      <c r="H63" s="288"/>
    </row>
    <row r="64" spans="1:8" x14ac:dyDescent="0.2">
      <c r="A64" s="89" t="s">
        <v>40</v>
      </c>
      <c r="B64" s="78">
        <f>B65</f>
        <v>700000</v>
      </c>
      <c r="C64" s="151">
        <f>C65+C66</f>
        <v>4198</v>
      </c>
      <c r="D64" s="78">
        <f t="shared" si="15"/>
        <v>704198</v>
      </c>
      <c r="F64" s="78">
        <f t="shared" si="4"/>
        <v>0</v>
      </c>
      <c r="G64" s="270" t="str">
        <f t="shared" si="5"/>
        <v/>
      </c>
      <c r="H64" s="288"/>
    </row>
    <row r="65" spans="1:8" x14ac:dyDescent="0.2">
      <c r="A65" s="79" t="s">
        <v>37</v>
      </c>
      <c r="B65" s="80">
        <v>700000</v>
      </c>
      <c r="C65" s="3"/>
      <c r="D65" s="80">
        <f t="shared" si="15"/>
        <v>700000</v>
      </c>
      <c r="F65" s="80">
        <f t="shared" si="4"/>
        <v>0</v>
      </c>
      <c r="G65" s="272" t="str">
        <f t="shared" si="5"/>
        <v/>
      </c>
      <c r="H65" s="288"/>
    </row>
    <row r="66" spans="1:8" x14ac:dyDescent="0.2">
      <c r="A66" s="79" t="s">
        <v>47</v>
      </c>
      <c r="B66" s="80"/>
      <c r="C66" s="3">
        <v>4198</v>
      </c>
      <c r="D66" s="80"/>
      <c r="F66" s="80">
        <f t="shared" si="4"/>
        <v>0</v>
      </c>
      <c r="G66" s="272" t="str">
        <f t="shared" si="5"/>
        <v/>
      </c>
      <c r="H66" s="288"/>
    </row>
    <row r="67" spans="1:8" s="18" customFormat="1" x14ac:dyDescent="0.2">
      <c r="A67" s="89" t="s">
        <v>7</v>
      </c>
      <c r="B67" s="78">
        <v>-220000</v>
      </c>
      <c r="C67" s="151"/>
      <c r="D67" s="78">
        <f t="shared" ref="D67:D81" si="16">SUM(B67:C67)</f>
        <v>-220000</v>
      </c>
      <c r="F67" s="78">
        <f t="shared" si="4"/>
        <v>0</v>
      </c>
      <c r="G67" s="270" t="str">
        <f t="shared" si="5"/>
        <v/>
      </c>
      <c r="H67" s="288"/>
    </row>
    <row r="68" spans="1:8" s="18" customFormat="1" x14ac:dyDescent="0.2">
      <c r="A68" s="89" t="s">
        <v>19</v>
      </c>
      <c r="B68" s="151">
        <v>-10000</v>
      </c>
      <c r="C68" s="151"/>
      <c r="D68" s="151">
        <f t="shared" si="16"/>
        <v>-10000</v>
      </c>
      <c r="F68" s="151">
        <f t="shared" si="4"/>
        <v>0</v>
      </c>
      <c r="G68" s="268" t="str">
        <f t="shared" si="5"/>
        <v/>
      </c>
      <c r="H68" s="288"/>
    </row>
    <row r="69" spans="1:8" s="18" customFormat="1" x14ac:dyDescent="0.2">
      <c r="A69" s="89" t="s">
        <v>203</v>
      </c>
      <c r="B69" s="78">
        <f>B70</f>
        <v>17000</v>
      </c>
      <c r="C69" s="151"/>
      <c r="D69" s="78">
        <f t="shared" si="16"/>
        <v>17000</v>
      </c>
      <c r="F69" s="78">
        <f t="shared" si="4"/>
        <v>0</v>
      </c>
      <c r="G69" s="270" t="str">
        <f t="shared" si="5"/>
        <v/>
      </c>
      <c r="H69" s="288"/>
    </row>
    <row r="70" spans="1:8" s="18" customFormat="1" x14ac:dyDescent="0.2">
      <c r="A70" s="79" t="s">
        <v>187</v>
      </c>
      <c r="B70" s="80">
        <v>17000</v>
      </c>
      <c r="C70" s="3"/>
      <c r="D70" s="80">
        <f t="shared" si="16"/>
        <v>17000</v>
      </c>
      <c r="F70" s="80">
        <f t="shared" si="4"/>
        <v>0</v>
      </c>
      <c r="G70" s="272" t="str">
        <f t="shared" si="5"/>
        <v/>
      </c>
      <c r="H70" s="288"/>
    </row>
    <row r="71" spans="1:8" s="18" customFormat="1" x14ac:dyDescent="0.2">
      <c r="A71" s="89" t="s">
        <v>150</v>
      </c>
      <c r="B71" s="78">
        <f>B72+B73+B75+B74</f>
        <v>49500</v>
      </c>
      <c r="C71" s="151">
        <f>C72+C73+C75+C74</f>
        <v>19100</v>
      </c>
      <c r="D71" s="78">
        <f t="shared" si="16"/>
        <v>68600</v>
      </c>
      <c r="F71" s="78">
        <f t="shared" ref="F71:F88" si="17">IF(E71=0,0,E71-D71)</f>
        <v>0</v>
      </c>
      <c r="G71" s="270" t="str">
        <f t="shared" ref="G71:G88" si="18">IF(E71=0,"",F71/D71)</f>
        <v/>
      </c>
      <c r="H71" s="288"/>
    </row>
    <row r="72" spans="1:8" s="18" customFormat="1" x14ac:dyDescent="0.2">
      <c r="A72" s="79" t="s">
        <v>187</v>
      </c>
      <c r="B72" s="80">
        <f>10000+1000</f>
        <v>11000</v>
      </c>
      <c r="C72" s="3">
        <v>14100</v>
      </c>
      <c r="D72" s="80">
        <f t="shared" si="16"/>
        <v>25100</v>
      </c>
      <c r="F72" s="80">
        <f t="shared" si="17"/>
        <v>0</v>
      </c>
      <c r="G72" s="272" t="str">
        <f t="shared" si="18"/>
        <v/>
      </c>
      <c r="H72" s="288"/>
    </row>
    <row r="73" spans="1:8" s="18" customFormat="1" x14ac:dyDescent="0.2">
      <c r="A73" s="79" t="s">
        <v>149</v>
      </c>
      <c r="B73" s="80">
        <v>35000</v>
      </c>
      <c r="C73" s="3">
        <v>5000</v>
      </c>
      <c r="D73" s="80">
        <f t="shared" si="16"/>
        <v>40000</v>
      </c>
      <c r="F73" s="80">
        <f t="shared" si="17"/>
        <v>0</v>
      </c>
      <c r="G73" s="272" t="str">
        <f t="shared" si="18"/>
        <v/>
      </c>
      <c r="H73" s="288"/>
    </row>
    <row r="74" spans="1:8" s="18" customFormat="1" x14ac:dyDescent="0.2">
      <c r="A74" s="79" t="s">
        <v>207</v>
      </c>
      <c r="B74" s="80">
        <v>2000</v>
      </c>
      <c r="C74" s="3"/>
      <c r="D74" s="80">
        <f t="shared" si="16"/>
        <v>2000</v>
      </c>
      <c r="F74" s="80">
        <f t="shared" si="17"/>
        <v>0</v>
      </c>
      <c r="G74" s="272" t="str">
        <f t="shared" si="18"/>
        <v/>
      </c>
      <c r="H74" s="288"/>
    </row>
    <row r="75" spans="1:8" s="18" customFormat="1" x14ac:dyDescent="0.2">
      <c r="A75" s="79" t="s">
        <v>91</v>
      </c>
      <c r="B75" s="80">
        <v>1500</v>
      </c>
      <c r="C75" s="3"/>
      <c r="D75" s="80">
        <f t="shared" si="16"/>
        <v>1500</v>
      </c>
      <c r="F75" s="80">
        <f t="shared" si="17"/>
        <v>0</v>
      </c>
      <c r="G75" s="272" t="str">
        <f t="shared" si="18"/>
        <v/>
      </c>
      <c r="H75" s="288"/>
    </row>
    <row r="76" spans="1:8" s="18" customFormat="1" x14ac:dyDescent="0.2">
      <c r="A76" s="89"/>
      <c r="B76" s="78"/>
      <c r="C76" s="151"/>
      <c r="D76" s="78">
        <f t="shared" si="16"/>
        <v>0</v>
      </c>
      <c r="F76" s="78">
        <f t="shared" si="17"/>
        <v>0</v>
      </c>
      <c r="G76" s="270" t="str">
        <f t="shared" si="18"/>
        <v/>
      </c>
      <c r="H76" s="288"/>
    </row>
    <row r="77" spans="1:8" s="18" customFormat="1" x14ac:dyDescent="0.2">
      <c r="A77" s="75" t="s">
        <v>20</v>
      </c>
      <c r="B77" s="76">
        <f>B78+B80</f>
        <v>467000</v>
      </c>
      <c r="C77" s="236">
        <f>C78+C80</f>
        <v>1887</v>
      </c>
      <c r="D77" s="76">
        <f t="shared" si="16"/>
        <v>468887</v>
      </c>
      <c r="F77" s="76">
        <f t="shared" si="17"/>
        <v>0</v>
      </c>
      <c r="G77" s="267" t="str">
        <f t="shared" si="18"/>
        <v/>
      </c>
      <c r="H77" s="288"/>
    </row>
    <row r="78" spans="1:8" s="18" customFormat="1" x14ac:dyDescent="0.2">
      <c r="A78" s="82" t="s">
        <v>66</v>
      </c>
      <c r="B78" s="155">
        <f>B79</f>
        <v>400000</v>
      </c>
      <c r="C78" s="155">
        <f>C79</f>
        <v>0</v>
      </c>
      <c r="D78" s="155">
        <f t="shared" si="16"/>
        <v>400000</v>
      </c>
      <c r="F78" s="155">
        <f t="shared" si="17"/>
        <v>0</v>
      </c>
      <c r="G78" s="277" t="str">
        <f t="shared" si="18"/>
        <v/>
      </c>
      <c r="H78" s="288"/>
    </row>
    <row r="79" spans="1:8" s="18" customFormat="1" x14ac:dyDescent="0.2">
      <c r="A79" s="79" t="s">
        <v>24</v>
      </c>
      <c r="B79" s="3">
        <v>400000</v>
      </c>
      <c r="C79" s="3"/>
      <c r="D79" s="3">
        <f t="shared" si="16"/>
        <v>400000</v>
      </c>
      <c r="F79" s="3">
        <f t="shared" si="17"/>
        <v>0</v>
      </c>
      <c r="G79" s="269" t="str">
        <f t="shared" si="18"/>
        <v/>
      </c>
      <c r="H79" s="288"/>
    </row>
    <row r="80" spans="1:8" x14ac:dyDescent="0.2">
      <c r="A80" s="82" t="s">
        <v>41</v>
      </c>
      <c r="B80" s="83">
        <f>B81</f>
        <v>67000</v>
      </c>
      <c r="C80" s="155">
        <f>+C83+C82</f>
        <v>1887</v>
      </c>
      <c r="D80" s="83">
        <f t="shared" si="16"/>
        <v>68887</v>
      </c>
      <c r="F80" s="83">
        <f t="shared" si="17"/>
        <v>0</v>
      </c>
      <c r="G80" s="271" t="str">
        <f t="shared" si="18"/>
        <v/>
      </c>
      <c r="H80" s="288"/>
    </row>
    <row r="81" spans="1:8" x14ac:dyDescent="0.2">
      <c r="A81" s="79" t="s">
        <v>24</v>
      </c>
      <c r="B81" s="80">
        <v>67000</v>
      </c>
      <c r="C81" s="3"/>
      <c r="D81" s="80">
        <f t="shared" si="16"/>
        <v>67000</v>
      </c>
      <c r="F81" s="80">
        <f t="shared" si="17"/>
        <v>0</v>
      </c>
      <c r="G81" s="272" t="str">
        <f t="shared" si="18"/>
        <v/>
      </c>
      <c r="H81" s="288"/>
    </row>
    <row r="82" spans="1:8" x14ac:dyDescent="0.2">
      <c r="A82" s="79" t="s">
        <v>47</v>
      </c>
      <c r="B82" s="80"/>
      <c r="C82" s="3">
        <v>17</v>
      </c>
      <c r="D82" s="80"/>
      <c r="F82" s="80">
        <f t="shared" si="17"/>
        <v>0</v>
      </c>
      <c r="G82" s="272" t="str">
        <f t="shared" si="18"/>
        <v/>
      </c>
      <c r="H82" s="288"/>
    </row>
    <row r="83" spans="1:8" x14ac:dyDescent="0.2">
      <c r="A83" s="235" t="s">
        <v>207</v>
      </c>
      <c r="B83" s="80"/>
      <c r="C83" s="3">
        <v>1870</v>
      </c>
      <c r="D83" s="80"/>
      <c r="F83" s="80">
        <f t="shared" si="17"/>
        <v>0</v>
      </c>
      <c r="G83" s="272" t="str">
        <f t="shared" si="18"/>
        <v/>
      </c>
      <c r="H83" s="288"/>
    </row>
    <row r="84" spans="1:8" x14ac:dyDescent="0.2">
      <c r="A84" s="79"/>
      <c r="B84" s="80"/>
      <c r="C84" s="3"/>
      <c r="D84" s="80">
        <f>SUM(B84:C84)</f>
        <v>0</v>
      </c>
      <c r="F84" s="80">
        <f t="shared" si="17"/>
        <v>0</v>
      </c>
      <c r="G84" s="272" t="str">
        <f t="shared" si="18"/>
        <v/>
      </c>
      <c r="H84" s="288"/>
    </row>
    <row r="85" spans="1:8" x14ac:dyDescent="0.2">
      <c r="A85" s="92" t="s">
        <v>21</v>
      </c>
      <c r="B85" s="93">
        <f>B86</f>
        <v>6800000</v>
      </c>
      <c r="C85" s="237">
        <f>C86</f>
        <v>2761800</v>
      </c>
      <c r="D85" s="93">
        <f>SUM(B85:C85)</f>
        <v>9561800</v>
      </c>
      <c r="F85" s="93">
        <f t="shared" si="17"/>
        <v>0</v>
      </c>
      <c r="G85" s="278" t="str">
        <f t="shared" si="18"/>
        <v/>
      </c>
      <c r="H85" s="288"/>
    </row>
    <row r="86" spans="1:8" x14ac:dyDescent="0.2">
      <c r="A86" s="79" t="s">
        <v>194</v>
      </c>
      <c r="B86" s="80">
        <v>6800000</v>
      </c>
      <c r="C86" s="3">
        <f>128000-366200+3000000</f>
        <v>2761800</v>
      </c>
      <c r="D86" s="80">
        <f>SUM(B86:C86)</f>
        <v>9561800</v>
      </c>
      <c r="F86" s="80">
        <f t="shared" si="17"/>
        <v>0</v>
      </c>
      <c r="G86" s="272" t="str">
        <f t="shared" si="18"/>
        <v/>
      </c>
      <c r="H86" s="288"/>
    </row>
    <row r="87" spans="1:8" x14ac:dyDescent="0.2">
      <c r="A87" s="84"/>
      <c r="B87" s="85"/>
      <c r="C87" s="85"/>
      <c r="D87" s="85">
        <f>SUM(B87:C87)</f>
        <v>0</v>
      </c>
      <c r="F87" s="85">
        <f t="shared" si="17"/>
        <v>0</v>
      </c>
      <c r="G87" s="273" t="str">
        <f t="shared" si="18"/>
        <v/>
      </c>
      <c r="H87" s="288"/>
    </row>
    <row r="88" spans="1:8" x14ac:dyDescent="0.2">
      <c r="A88" s="75" t="s">
        <v>12</v>
      </c>
      <c r="B88" s="76">
        <f>B6+B13+B23+B29+B35+B58+B63+B77+B85</f>
        <v>676828524</v>
      </c>
      <c r="C88" s="76">
        <f>C6+C13+C23+C29+C35+C58+C63+C77+C85</f>
        <v>8330762</v>
      </c>
      <c r="D88" s="76">
        <f>SUM(B88:C88)</f>
        <v>685159286</v>
      </c>
      <c r="F88" s="76">
        <f t="shared" si="17"/>
        <v>0</v>
      </c>
      <c r="G88" s="267" t="str">
        <f t="shared" si="18"/>
        <v/>
      </c>
      <c r="H88" s="288"/>
    </row>
    <row r="89" spans="1:8" x14ac:dyDescent="0.2">
      <c r="A89" s="47"/>
      <c r="B89" s="94"/>
      <c r="C89" s="94"/>
      <c r="D89" s="94"/>
    </row>
    <row r="90" spans="1:8" x14ac:dyDescent="0.2">
      <c r="A90" s="46"/>
      <c r="B90" s="17"/>
      <c r="C90" s="17"/>
      <c r="D90" s="17"/>
    </row>
    <row r="91" spans="1:8" hidden="1" x14ac:dyDescent="0.2">
      <c r="A91" s="89" t="s">
        <v>287</v>
      </c>
    </row>
    <row r="92" spans="1:8" hidden="1" x14ac:dyDescent="0.2">
      <c r="A92" s="89" t="s">
        <v>80</v>
      </c>
      <c r="B92" s="223">
        <f t="shared" ref="B92:D92" si="19">B24</f>
        <v>2800</v>
      </c>
      <c r="C92" s="223">
        <f t="shared" si="19"/>
        <v>0</v>
      </c>
      <c r="D92" s="223">
        <f t="shared" si="19"/>
        <v>2800</v>
      </c>
      <c r="E92" s="223">
        <f>E24</f>
        <v>0</v>
      </c>
    </row>
    <row r="93" spans="1:8" hidden="1" x14ac:dyDescent="0.2">
      <c r="A93" s="9" t="s">
        <v>194</v>
      </c>
      <c r="B93" s="223">
        <f>B86+B43+B15</f>
        <v>12315000</v>
      </c>
      <c r="C93" s="223">
        <f>C86+C43+C15+C54</f>
        <v>2862013</v>
      </c>
      <c r="D93" s="223">
        <f t="shared" ref="D93" si="20">D86+D43+D15</f>
        <v>15176800</v>
      </c>
      <c r="E93" s="223">
        <f>E86+E43+E15</f>
        <v>0</v>
      </c>
    </row>
    <row r="94" spans="1:8" hidden="1" x14ac:dyDescent="0.2">
      <c r="A94" s="89" t="s">
        <v>81</v>
      </c>
    </row>
    <row r="95" spans="1:8" hidden="1" x14ac:dyDescent="0.2">
      <c r="A95" s="89" t="s">
        <v>47</v>
      </c>
      <c r="C95" s="223">
        <f>C50+C55+C66+C82</f>
        <v>4495</v>
      </c>
    </row>
    <row r="96" spans="1:8" hidden="1" x14ac:dyDescent="0.2">
      <c r="A96" s="89" t="s">
        <v>189</v>
      </c>
      <c r="B96" s="223">
        <f>B72+B70</f>
        <v>28000</v>
      </c>
      <c r="C96" s="223">
        <f>C72+C70</f>
        <v>14100</v>
      </c>
      <c r="D96" s="223">
        <f t="shared" ref="D96" si="21">D72+D70</f>
        <v>42100</v>
      </c>
      <c r="E96" s="223">
        <f>E72+E70</f>
        <v>0</v>
      </c>
    </row>
    <row r="97" spans="1:5" hidden="1" x14ac:dyDescent="0.2">
      <c r="A97" s="89" t="s">
        <v>85</v>
      </c>
    </row>
    <row r="98" spans="1:5" hidden="1" x14ac:dyDescent="0.2">
      <c r="A98" s="9" t="s">
        <v>288</v>
      </c>
      <c r="B98" s="223">
        <f>B31+B33+B65+B68+B67</f>
        <v>1222000</v>
      </c>
      <c r="C98" s="223">
        <f>C31+C33+C65+C68+C67+C52+C56</f>
        <v>302000</v>
      </c>
      <c r="D98" s="223">
        <f t="shared" ref="D98" si="22">D31+D33+D65+D68+D67</f>
        <v>1222000</v>
      </c>
      <c r="E98" s="223">
        <f>E31+E33+E65+E68+E67</f>
        <v>0</v>
      </c>
    </row>
    <row r="99" spans="1:5" hidden="1" x14ac:dyDescent="0.2">
      <c r="A99" s="9" t="s">
        <v>289</v>
      </c>
      <c r="B99" s="223">
        <f t="shared" ref="B99:D99" si="23">B18+B21+B25+B38</f>
        <v>8700224</v>
      </c>
      <c r="C99" s="223">
        <f t="shared" si="23"/>
        <v>0</v>
      </c>
      <c r="D99" s="223">
        <f t="shared" si="23"/>
        <v>8700224</v>
      </c>
      <c r="E99" s="223">
        <f t="shared" ref="E99" si="24">E18+E21+E25+E38</f>
        <v>0</v>
      </c>
    </row>
    <row r="100" spans="1:5" hidden="1" x14ac:dyDescent="0.2">
      <c r="A100" s="9" t="s">
        <v>290</v>
      </c>
      <c r="B100" s="223">
        <f>B73</f>
        <v>35000</v>
      </c>
      <c r="C100" s="223">
        <f>C46+C48+C73</f>
        <v>214045</v>
      </c>
      <c r="D100" s="223">
        <f t="shared" ref="D100" si="25">D73</f>
        <v>40000</v>
      </c>
      <c r="E100" s="223">
        <f>E73</f>
        <v>0</v>
      </c>
    </row>
    <row r="101" spans="1:5" hidden="1" x14ac:dyDescent="0.2">
      <c r="A101" s="89" t="s">
        <v>291</v>
      </c>
      <c r="B101" s="223">
        <f t="shared" ref="B101:D101" si="26">B44+B27</f>
        <v>455000</v>
      </c>
      <c r="C101" s="223">
        <f t="shared" si="26"/>
        <v>0</v>
      </c>
      <c r="D101" s="223">
        <f t="shared" si="26"/>
        <v>455000</v>
      </c>
      <c r="E101" s="223">
        <f t="shared" ref="E101" si="27">E44+E27</f>
        <v>0</v>
      </c>
    </row>
    <row r="102" spans="1:5" hidden="1" x14ac:dyDescent="0.2">
      <c r="A102" s="89" t="s">
        <v>292</v>
      </c>
      <c r="B102" s="223">
        <f t="shared" ref="B102:D102" si="28">B39+B26</f>
        <v>750000</v>
      </c>
      <c r="C102" s="223">
        <f t="shared" si="28"/>
        <v>100000</v>
      </c>
      <c r="D102" s="223">
        <f t="shared" si="28"/>
        <v>850000</v>
      </c>
      <c r="E102" s="223">
        <f t="shared" ref="E102" si="29">E39+E26</f>
        <v>0</v>
      </c>
    </row>
    <row r="103" spans="1:5" hidden="1" x14ac:dyDescent="0.2">
      <c r="A103" s="89" t="s">
        <v>89</v>
      </c>
    </row>
    <row r="104" spans="1:5" hidden="1" x14ac:dyDescent="0.2">
      <c r="A104" s="89" t="s">
        <v>131</v>
      </c>
      <c r="B104" s="223">
        <f>B74</f>
        <v>2000</v>
      </c>
      <c r="C104" s="223">
        <f>C74+C83</f>
        <v>1870</v>
      </c>
      <c r="D104" s="223">
        <f t="shared" ref="D104" si="30">D74</f>
        <v>2000</v>
      </c>
      <c r="E104" s="223">
        <f>E74</f>
        <v>0</v>
      </c>
    </row>
    <row r="105" spans="1:5" hidden="1" x14ac:dyDescent="0.2">
      <c r="A105" s="89" t="s">
        <v>90</v>
      </c>
    </row>
    <row r="106" spans="1:5" hidden="1" x14ac:dyDescent="0.2">
      <c r="A106" s="89" t="s">
        <v>91</v>
      </c>
      <c r="B106" s="223">
        <f>B75</f>
        <v>1500</v>
      </c>
      <c r="C106" s="223">
        <f t="shared" ref="C106" si="31">C75</f>
        <v>0</v>
      </c>
      <c r="D106" s="223">
        <f t="shared" ref="D106" si="32">D75</f>
        <v>1500</v>
      </c>
      <c r="E106" s="223">
        <f>E75</f>
        <v>0</v>
      </c>
    </row>
    <row r="107" spans="1:5" hidden="1" x14ac:dyDescent="0.2">
      <c r="A107" s="89" t="s">
        <v>92</v>
      </c>
    </row>
    <row r="108" spans="1:5" hidden="1" x14ac:dyDescent="0.2">
      <c r="A108" s="89" t="s">
        <v>93</v>
      </c>
    </row>
    <row r="109" spans="1:5" hidden="1" x14ac:dyDescent="0.2">
      <c r="A109" s="89" t="s">
        <v>94</v>
      </c>
    </row>
    <row r="110" spans="1:5" hidden="1" x14ac:dyDescent="0.2">
      <c r="A110" s="89" t="s">
        <v>95</v>
      </c>
    </row>
    <row r="111" spans="1:5" hidden="1" x14ac:dyDescent="0.2">
      <c r="A111" s="88" t="s">
        <v>293</v>
      </c>
      <c r="B111" s="78">
        <f>SUM(B91:B110)</f>
        <v>23511524</v>
      </c>
      <c r="C111" s="78">
        <f t="shared" ref="C111" si="33">SUM(C91:C110)</f>
        <v>3498523</v>
      </c>
      <c r="D111" s="78">
        <f>SUM(D91:D110)</f>
        <v>26492424</v>
      </c>
      <c r="E111" s="78">
        <f>SUM(E91:E110)</f>
        <v>0</v>
      </c>
    </row>
    <row r="112" spans="1:5" hidden="1" x14ac:dyDescent="0.2">
      <c r="A112" s="89" t="s">
        <v>24</v>
      </c>
      <c r="B112" s="78">
        <f>B8+B11+B60+B61+B78+B80</f>
        <v>653317000</v>
      </c>
      <c r="C112" s="78">
        <f>C8+C11+C60+C61+C78+C81</f>
        <v>4832239</v>
      </c>
      <c r="D112" s="78">
        <f t="shared" ref="D112" si="34">D8+D11+D60+D61+D78+D80</f>
        <v>658151126</v>
      </c>
      <c r="E112" s="78">
        <f>E8+E11+E60+E61+E78+E80</f>
        <v>0</v>
      </c>
    </row>
    <row r="113" spans="1:5" hidden="1" x14ac:dyDescent="0.2">
      <c r="A113" s="88" t="s">
        <v>12</v>
      </c>
      <c r="B113" s="76">
        <f>B111+B112</f>
        <v>676828524</v>
      </c>
      <c r="C113" s="76">
        <f t="shared" ref="C113" si="35">C111+C112</f>
        <v>8330762</v>
      </c>
      <c r="D113" s="76">
        <f t="shared" ref="D113" si="36">D111+D112</f>
        <v>684643550</v>
      </c>
      <c r="E113" s="76">
        <f>E111+E112</f>
        <v>0</v>
      </c>
    </row>
    <row r="114" spans="1:5" hidden="1" x14ac:dyDescent="0.2">
      <c r="B114" s="223">
        <f>B113-B88</f>
        <v>0</v>
      </c>
      <c r="C114" s="223">
        <f>C88-C113</f>
        <v>0</v>
      </c>
    </row>
    <row r="115" spans="1:5" hidden="1" x14ac:dyDescent="0.2"/>
  </sheetData>
  <autoFilter ref="A4:B88" xr:uid="{5F0F12D3-3F68-47D2-AC26-C589AA5660AE}"/>
  <mergeCells count="2">
    <mergeCell ref="E3:E4"/>
    <mergeCell ref="F3:H3"/>
  </mergeCells>
  <pageMargins left="1.1811023622047245" right="0.47244094488188981" top="0.47244094488188981" bottom="0.98425196850393704" header="0.51181102362204722" footer="0.51181102362204722"/>
  <pageSetup paperSize="9" orientation="portrait"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841F5-55D4-4CC7-B2F7-22239E6BCBD1}">
  <sheetPr codeName="Sheet4">
    <tabColor rgb="FFFFFF00"/>
  </sheetPr>
  <dimension ref="A1:M84"/>
  <sheetViews>
    <sheetView topLeftCell="A16" workbookViewId="0">
      <selection activeCell="J67" sqref="J67"/>
    </sheetView>
  </sheetViews>
  <sheetFormatPr defaultColWidth="9.42578125" defaultRowHeight="12.75" outlineLevelRow="1" x14ac:dyDescent="0.2"/>
  <cols>
    <col min="1" max="1" width="40" style="9" bestFit="1" customWidth="1"/>
    <col min="2" max="2" width="11.5703125" style="9" bestFit="1" customWidth="1"/>
    <col min="3" max="4" width="10.42578125" style="9" bestFit="1" customWidth="1"/>
    <col min="5" max="5" width="11.42578125" style="9" bestFit="1" customWidth="1"/>
    <col min="6" max="6" width="11.42578125" style="9" customWidth="1"/>
    <col min="7" max="7" width="9.5703125" style="9" bestFit="1" customWidth="1"/>
    <col min="8" max="8" width="13.28515625" style="9" bestFit="1" customWidth="1"/>
    <col min="9" max="9" width="11.42578125" style="9" bestFit="1" customWidth="1"/>
    <col min="10" max="10" width="14.5703125" style="9" customWidth="1"/>
    <col min="11" max="16384" width="9.42578125" style="9"/>
  </cols>
  <sheetData>
    <row r="1" spans="1:13" ht="25.5" x14ac:dyDescent="0.2">
      <c r="B1" s="232" t="s">
        <v>278</v>
      </c>
      <c r="C1" s="232" t="s">
        <v>279</v>
      </c>
      <c r="D1" s="232" t="s">
        <v>280</v>
      </c>
      <c r="E1" s="232" t="s">
        <v>281</v>
      </c>
      <c r="F1" s="232" t="s">
        <v>282</v>
      </c>
      <c r="G1" s="232" t="s">
        <v>283</v>
      </c>
      <c r="H1" s="232" t="s">
        <v>284</v>
      </c>
      <c r="I1" s="232" t="s">
        <v>285</v>
      </c>
      <c r="J1" s="232" t="s">
        <v>286</v>
      </c>
    </row>
    <row r="2" spans="1:13" x14ac:dyDescent="0.2">
      <c r="A2" s="4" t="s">
        <v>10</v>
      </c>
      <c r="B2" s="7">
        <f ca="1">SUM(B3:B12)</f>
        <v>2174500</v>
      </c>
      <c r="C2" s="7">
        <f ca="1">SUM(C3:C12)</f>
        <v>0</v>
      </c>
      <c r="D2" s="7"/>
      <c r="E2" s="7"/>
      <c r="F2" s="7"/>
      <c r="G2" s="7"/>
      <c r="H2" s="7"/>
      <c r="I2" s="7"/>
      <c r="J2" s="7">
        <f ca="1">SUM(B2:I2)</f>
        <v>2174500</v>
      </c>
      <c r="K2" s="7"/>
      <c r="L2" s="7"/>
      <c r="M2" s="7"/>
    </row>
    <row r="3" spans="1:13" x14ac:dyDescent="0.2">
      <c r="A3" s="5" t="s">
        <v>54</v>
      </c>
      <c r="B3" s="7">
        <f ca="1">SUMIF('Omatulud (3)'!$A$6:B$53,$A3,'Omatulud (3)'!B$6:B$53)</f>
        <v>0</v>
      </c>
      <c r="C3" s="7">
        <f ca="1">SUMIF('Omatulud (3)'!$A$6:C$53,$A3,'Omatulud (3)'!C$6:C$53)</f>
        <v>0</v>
      </c>
      <c r="D3" s="7"/>
      <c r="E3" s="7"/>
      <c r="F3" s="7"/>
      <c r="G3" s="7"/>
      <c r="H3" s="7"/>
      <c r="I3" s="7"/>
      <c r="J3" s="7">
        <f t="shared" ref="J3:J18" ca="1" si="0">SUM(B3:I3)</f>
        <v>0</v>
      </c>
      <c r="K3" s="7"/>
      <c r="L3" s="7"/>
      <c r="M3" s="7"/>
    </row>
    <row r="4" spans="1:13" x14ac:dyDescent="0.2">
      <c r="A4" s="5" t="s">
        <v>59</v>
      </c>
      <c r="B4" s="7">
        <f ca="1">SUMIF('Omatulud (3)'!$A$6:B$53,$A4,'Omatulud (3)'!B$6:B$53)</f>
        <v>0</v>
      </c>
      <c r="C4" s="7">
        <f ca="1">SUMIF('Omatulud (3)'!$A$6:C$53,$A4,'Omatulud (3)'!C$6:C$53)</f>
        <v>0</v>
      </c>
      <c r="D4" s="7"/>
      <c r="E4" s="7"/>
      <c r="F4" s="7"/>
      <c r="G4" s="7"/>
      <c r="H4" s="7"/>
      <c r="I4" s="7"/>
      <c r="J4" s="7">
        <f t="shared" ca="1" si="0"/>
        <v>0</v>
      </c>
      <c r="K4" s="7"/>
      <c r="L4" s="7"/>
      <c r="M4" s="7"/>
    </row>
    <row r="5" spans="1:13" x14ac:dyDescent="0.2">
      <c r="A5" s="5" t="s">
        <v>55</v>
      </c>
      <c r="B5" s="7">
        <f ca="1">SUMIF('Omatulud (3)'!$A$6:B$53,$A5,'Omatulud (3)'!B$6:B$53)</f>
        <v>2174500</v>
      </c>
      <c r="C5" s="7">
        <f ca="1">SUMIF('Omatulud (3)'!$A$6:C$53,$A5,'Omatulud (3)'!C$6:C$53)</f>
        <v>0</v>
      </c>
      <c r="D5" s="7"/>
      <c r="E5" s="7"/>
      <c r="F5" s="7"/>
      <c r="G5" s="7"/>
      <c r="H5" s="7"/>
      <c r="I5" s="7"/>
      <c r="J5" s="7">
        <f t="shared" ca="1" si="0"/>
        <v>2174500</v>
      </c>
      <c r="K5" s="7"/>
      <c r="L5" s="7"/>
      <c r="M5" s="7"/>
    </row>
    <row r="6" spans="1:13" x14ac:dyDescent="0.2">
      <c r="A6" s="5" t="s">
        <v>64</v>
      </c>
      <c r="B6" s="7">
        <f ca="1">SUMIF('Omatulud (3)'!$A$6:B$53,$A6,'Omatulud (3)'!B$6:B$53)</f>
        <v>0</v>
      </c>
      <c r="C6" s="7">
        <f ca="1">SUMIF('Omatulud (3)'!$A$6:C$53,$A6,'Omatulud (3)'!C$6:C$53)</f>
        <v>0</v>
      </c>
      <c r="D6" s="7"/>
      <c r="E6" s="7"/>
      <c r="F6" s="7"/>
      <c r="G6" s="7"/>
      <c r="H6" s="7"/>
      <c r="I6" s="7"/>
      <c r="J6" s="7">
        <f t="shared" ca="1" si="0"/>
        <v>0</v>
      </c>
      <c r="K6" s="7"/>
      <c r="L6" s="7"/>
      <c r="M6" s="7"/>
    </row>
    <row r="7" spans="1:13" x14ac:dyDescent="0.2">
      <c r="A7" s="5" t="s">
        <v>60</v>
      </c>
      <c r="B7" s="7">
        <f ca="1">SUMIF('Omatulud (3)'!$A$6:B$53,$A7,'Omatulud (3)'!B$6:B$53)</f>
        <v>0</v>
      </c>
      <c r="C7" s="7">
        <f ca="1">SUMIF('Omatulud (3)'!$A$6:C$53,$A7,'Omatulud (3)'!C$6:C$53)</f>
        <v>0</v>
      </c>
      <c r="D7" s="7"/>
      <c r="E7" s="7"/>
      <c r="F7" s="7"/>
      <c r="G7" s="7"/>
      <c r="H7" s="7"/>
      <c r="I7" s="7"/>
      <c r="J7" s="7">
        <f t="shared" ca="1" si="0"/>
        <v>0</v>
      </c>
      <c r="K7" s="7"/>
      <c r="L7" s="7"/>
      <c r="M7" s="7"/>
    </row>
    <row r="8" spans="1:13" x14ac:dyDescent="0.2">
      <c r="A8" s="5" t="s">
        <v>61</v>
      </c>
      <c r="B8" s="7">
        <f ca="1">SUMIF('Omatulud (3)'!$A$6:B$53,$A8,'Omatulud (3)'!B$6:B$53)</f>
        <v>0</v>
      </c>
      <c r="C8" s="7">
        <f ca="1">SUMIF('Omatulud (3)'!$A$6:C$53,$A8,'Omatulud (3)'!C$6:C$53)</f>
        <v>0</v>
      </c>
      <c r="D8" s="7"/>
      <c r="E8" s="7"/>
      <c r="F8" s="7"/>
      <c r="G8" s="7"/>
      <c r="H8" s="7"/>
      <c r="I8" s="7"/>
      <c r="J8" s="7">
        <f t="shared" ca="1" si="0"/>
        <v>0</v>
      </c>
      <c r="K8" s="7"/>
      <c r="L8" s="7"/>
      <c r="M8" s="7"/>
    </row>
    <row r="9" spans="1:13" x14ac:dyDescent="0.2">
      <c r="A9" s="5" t="s">
        <v>56</v>
      </c>
      <c r="B9" s="7">
        <f ca="1">SUMIF('Omatulud (3)'!$A$6:B$53,$A9,'Omatulud (3)'!B$6:B$53)</f>
        <v>0</v>
      </c>
      <c r="C9" s="7">
        <f ca="1">SUMIF('Omatulud (3)'!$A$6:C$53,$A9,'Omatulud (3)'!C$6:C$53)</f>
        <v>0</v>
      </c>
      <c r="D9" s="7"/>
      <c r="E9" s="7"/>
      <c r="F9" s="7"/>
      <c r="G9" s="7"/>
      <c r="H9" s="7"/>
      <c r="I9" s="7"/>
      <c r="J9" s="7">
        <f t="shared" ca="1" si="0"/>
        <v>0</v>
      </c>
      <c r="K9" s="7"/>
      <c r="L9" s="7"/>
      <c r="M9" s="7"/>
    </row>
    <row r="10" spans="1:13" x14ac:dyDescent="0.2">
      <c r="A10" s="5" t="s">
        <v>62</v>
      </c>
      <c r="B10" s="7">
        <f ca="1">SUMIF('Omatulud (3)'!$A$6:B$53,$A10,'Omatulud (3)'!B$6:B$53)</f>
        <v>0</v>
      </c>
      <c r="C10" s="7">
        <f ca="1">SUMIF('Omatulud (3)'!$A$6:C$53,$A10,'Omatulud (3)'!C$6:C$53)</f>
        <v>0</v>
      </c>
      <c r="D10" s="7"/>
      <c r="E10" s="7"/>
      <c r="F10" s="7"/>
      <c r="G10" s="7"/>
      <c r="H10" s="7"/>
      <c r="I10" s="7"/>
      <c r="J10" s="7">
        <f t="shared" ca="1" si="0"/>
        <v>0</v>
      </c>
      <c r="K10" s="7"/>
      <c r="L10" s="7"/>
      <c r="M10" s="7"/>
    </row>
    <row r="11" spans="1:13" x14ac:dyDescent="0.2">
      <c r="A11" s="5" t="s">
        <v>53</v>
      </c>
      <c r="B11" s="7">
        <f ca="1">SUMIF('Omatulud (3)'!$A$6:B$53,$A11,'Omatulud (3)'!B$6:B$53)</f>
        <v>0</v>
      </c>
      <c r="C11" s="7">
        <f ca="1">SUMIF('Omatulud (3)'!$A$6:C$53,$A11,'Omatulud (3)'!C$6:C$53)</f>
        <v>0</v>
      </c>
      <c r="D11" s="7"/>
      <c r="E11" s="7"/>
      <c r="F11" s="7"/>
      <c r="G11" s="7"/>
      <c r="H11" s="7"/>
      <c r="I11" s="7"/>
      <c r="J11" s="7">
        <f t="shared" ca="1" si="0"/>
        <v>0</v>
      </c>
      <c r="K11" s="7"/>
      <c r="L11" s="7"/>
      <c r="M11" s="7"/>
    </row>
    <row r="12" spans="1:13" x14ac:dyDescent="0.2">
      <c r="A12" s="6" t="s">
        <v>63</v>
      </c>
      <c r="B12" s="7">
        <f ca="1">SUMIF('Omatulud (3)'!$A$6:B$53,$A12,'Omatulud (3)'!B$6:B$53)</f>
        <v>0</v>
      </c>
      <c r="C12" s="7">
        <f ca="1">SUMIF('Omatulud (3)'!$A$6:C$53,$A12,'Omatulud (3)'!C$6:C$53)</f>
        <v>0</v>
      </c>
      <c r="D12" s="7"/>
      <c r="E12" s="7"/>
      <c r="F12" s="7"/>
      <c r="G12" s="7"/>
      <c r="H12" s="7"/>
      <c r="I12" s="7"/>
      <c r="J12" s="7">
        <f t="shared" ca="1" si="0"/>
        <v>0</v>
      </c>
      <c r="K12" s="7"/>
      <c r="L12" s="7"/>
      <c r="M12" s="7"/>
    </row>
    <row r="13" spans="1:13" x14ac:dyDescent="0.2">
      <c r="A13" s="4" t="s">
        <v>57</v>
      </c>
      <c r="B13" s="7">
        <f ca="1">SUMIF('Omatulud (3)'!$A$6:B$53,$A13,'Omatulud (3)'!B$6:B$53)</f>
        <v>170000</v>
      </c>
      <c r="C13" s="7">
        <f ca="1">SUMIF('Omatulud (3)'!$A$6:C$53,$A13,'Omatulud (3)'!C$6:C$53)</f>
        <v>0</v>
      </c>
      <c r="D13" s="7"/>
      <c r="E13" s="7"/>
      <c r="F13" s="7"/>
      <c r="G13" s="7"/>
      <c r="H13" s="7"/>
      <c r="I13" s="7"/>
      <c r="J13" s="7">
        <f t="shared" ca="1" si="0"/>
        <v>170000</v>
      </c>
      <c r="K13" s="7"/>
      <c r="L13" s="7"/>
      <c r="M13" s="7"/>
    </row>
    <row r="14" spans="1:13" x14ac:dyDescent="0.2">
      <c r="A14" s="4" t="s">
        <v>52</v>
      </c>
      <c r="B14" s="7">
        <f ca="1">SUMIF('Omatulud (3)'!$A$6:B$53,$A14,'Omatulud (3)'!B$6:B$53)</f>
        <v>1035300</v>
      </c>
      <c r="C14" s="7">
        <f ca="1">SUMIF('Omatulud (3)'!$A$6:C$53,$A14,'Omatulud (3)'!C$6:C$53)</f>
        <v>0</v>
      </c>
      <c r="D14" s="7"/>
      <c r="E14" s="7"/>
      <c r="F14" s="7"/>
      <c r="G14" s="7"/>
      <c r="H14" s="7"/>
      <c r="I14" s="7"/>
      <c r="J14" s="7">
        <f t="shared" ca="1" si="0"/>
        <v>1035300</v>
      </c>
      <c r="K14" s="7"/>
      <c r="L14" s="7"/>
      <c r="M14" s="7"/>
    </row>
    <row r="15" spans="1:13" x14ac:dyDescent="0.2">
      <c r="A15" s="4" t="s">
        <v>58</v>
      </c>
      <c r="B15" s="7">
        <f ca="1">SUMIF('Omatulud (3)'!$A$6:B$53,$A15,'Omatulud (3)'!B$6:B$53)</f>
        <v>200000</v>
      </c>
      <c r="C15" s="7">
        <f ca="1">SUMIF('Omatulud (3)'!$A$6:C$53,$A15,'Omatulud (3)'!C$6:C$53)</f>
        <v>0</v>
      </c>
      <c r="D15" s="7"/>
      <c r="E15" s="7"/>
      <c r="F15" s="7"/>
      <c r="G15" s="7"/>
      <c r="H15" s="7"/>
      <c r="I15" s="7"/>
      <c r="J15" s="7">
        <f t="shared" ca="1" si="0"/>
        <v>200000</v>
      </c>
      <c r="K15" s="7"/>
      <c r="L15" s="7"/>
      <c r="M15" s="7"/>
    </row>
    <row r="16" spans="1:13" x14ac:dyDescent="0.2">
      <c r="A16" s="4" t="s">
        <v>51</v>
      </c>
      <c r="B16" s="7">
        <f ca="1">SUMIF('Omatulud (3)'!$A$6:B$53,$A16,'Omatulud (3)'!B$6:B$53)</f>
        <v>515086</v>
      </c>
      <c r="C16" s="7">
        <f ca="1">SUMIF('Omatulud (3)'!$A$6:C$53,$A16,'Omatulud (3)'!C$6:C$53)</f>
        <v>10000</v>
      </c>
      <c r="D16" s="7"/>
      <c r="E16" s="7"/>
      <c r="F16" s="7"/>
      <c r="G16" s="7"/>
      <c r="H16" s="7"/>
      <c r="I16" s="7"/>
      <c r="J16" s="7">
        <f t="shared" ca="1" si="0"/>
        <v>525086</v>
      </c>
      <c r="K16" s="7"/>
      <c r="L16" s="7"/>
      <c r="M16" s="7"/>
    </row>
    <row r="17" spans="1:13" x14ac:dyDescent="0.2">
      <c r="A17" s="24" t="s">
        <v>11</v>
      </c>
      <c r="B17" s="7">
        <f ca="1">SUMIF('Omatulud (3)'!$A$6:B$53,$A17,'Omatulud (3)'!B$6:B$53)</f>
        <v>0</v>
      </c>
      <c r="C17" s="7">
        <f ca="1">SUMIF('Omatulud (3)'!$A$6:C$53,$A17,'Omatulud (3)'!C$6:C$53)</f>
        <v>0</v>
      </c>
      <c r="D17" s="7"/>
      <c r="E17" s="7"/>
      <c r="F17" s="7"/>
      <c r="G17" s="7"/>
      <c r="H17" s="7"/>
      <c r="I17" s="7"/>
      <c r="J17" s="7">
        <f t="shared" ca="1" si="0"/>
        <v>0</v>
      </c>
      <c r="K17" s="7"/>
      <c r="L17" s="7"/>
      <c r="M17" s="7"/>
    </row>
    <row r="18" spans="1:13" x14ac:dyDescent="0.2">
      <c r="A18" s="23" t="s">
        <v>68</v>
      </c>
      <c r="B18" s="7">
        <f ca="1">SUMIF('Omatulud (3)'!$A$6:B$53,$A18,'Omatulud (3)'!B$6:B$53)</f>
        <v>0</v>
      </c>
      <c r="C18" s="7">
        <f ca="1">SUMIF('Omatulud (3)'!$A$6:C$53,$A18,'Omatulud (3)'!C$6:C$53)</f>
        <v>0</v>
      </c>
      <c r="D18" s="7"/>
      <c r="E18" s="7"/>
      <c r="F18" s="7"/>
      <c r="G18" s="7"/>
      <c r="H18" s="7"/>
      <c r="I18" s="7"/>
      <c r="J18" s="7">
        <f t="shared" ca="1" si="0"/>
        <v>0</v>
      </c>
      <c r="K18" s="7"/>
      <c r="L18" s="7"/>
      <c r="M18" s="7"/>
    </row>
    <row r="19" spans="1:13" x14ac:dyDescent="0.2">
      <c r="A19" s="2" t="s">
        <v>12</v>
      </c>
      <c r="B19" s="8">
        <f ca="1">B13+B14+B15+B16+B2+B18</f>
        <v>4094886</v>
      </c>
      <c r="C19" s="8">
        <f t="shared" ref="C19:J19" ca="1" si="1">C13+C14+C15+C16+C2+C18</f>
        <v>10000</v>
      </c>
      <c r="D19" s="8">
        <f t="shared" si="1"/>
        <v>0</v>
      </c>
      <c r="E19" s="8">
        <f t="shared" si="1"/>
        <v>0</v>
      </c>
      <c r="F19" s="8">
        <f t="shared" si="1"/>
        <v>0</v>
      </c>
      <c r="G19" s="8">
        <f t="shared" si="1"/>
        <v>0</v>
      </c>
      <c r="H19" s="8">
        <f t="shared" si="1"/>
        <v>0</v>
      </c>
      <c r="I19" s="8">
        <f t="shared" si="1"/>
        <v>0</v>
      </c>
      <c r="J19" s="8">
        <f t="shared" ca="1" si="1"/>
        <v>4104886</v>
      </c>
      <c r="K19" s="8"/>
      <c r="L19" s="8"/>
      <c r="M19" s="8"/>
    </row>
    <row r="20" spans="1:13" x14ac:dyDescent="0.2">
      <c r="A20" s="4"/>
      <c r="B20" s="21" t="e">
        <f ca="1">B19-'Omatulud (3)'!#REF!</f>
        <v>#REF!</v>
      </c>
      <c r="C20" s="21" t="e">
        <f ca="1">C19-'Omatulud (3)'!#REF!</f>
        <v>#REF!</v>
      </c>
      <c r="D20" s="21"/>
      <c r="E20" s="21"/>
      <c r="F20" s="21"/>
      <c r="G20" s="21"/>
      <c r="H20" s="21"/>
      <c r="I20" s="21"/>
      <c r="J20" s="21" t="e">
        <f ca="1">J19-'Omatulud (3)'!#REF!</f>
        <v>#REF!</v>
      </c>
      <c r="K20" s="21"/>
      <c r="L20" s="21"/>
      <c r="M20" s="21"/>
    </row>
    <row r="22" spans="1:13" x14ac:dyDescent="0.2">
      <c r="C22" s="4"/>
    </row>
    <row r="24" spans="1:13" x14ac:dyDescent="0.2">
      <c r="A24" s="26"/>
      <c r="B24" s="27"/>
    </row>
    <row r="25" spans="1:13" hidden="1" outlineLevel="1" x14ac:dyDescent="0.2">
      <c r="A25" s="233" t="s">
        <v>309</v>
      </c>
      <c r="B25" s="3" t="s">
        <v>8</v>
      </c>
      <c r="C25" s="9" t="s">
        <v>70</v>
      </c>
      <c r="D25" s="9" t="s">
        <v>48</v>
      </c>
      <c r="E25" s="9" t="s">
        <v>9</v>
      </c>
      <c r="F25" s="9" t="s">
        <v>250</v>
      </c>
      <c r="G25" s="9" t="s">
        <v>67</v>
      </c>
    </row>
    <row r="26" spans="1:13" hidden="1" outlineLevel="1" x14ac:dyDescent="0.2">
      <c r="A26" s="34" t="s">
        <v>141</v>
      </c>
      <c r="B26" s="14" t="e">
        <f>#REF!</f>
        <v>#REF!</v>
      </c>
      <c r="C26" s="14" t="e">
        <f>#REF!</f>
        <v>#REF!</v>
      </c>
      <c r="D26" s="14" t="e">
        <f>#REF!</f>
        <v>#REF!</v>
      </c>
      <c r="E26" s="14" t="e">
        <f>#REF!</f>
        <v>#REF!</v>
      </c>
      <c r="F26" s="14" t="e">
        <f>#REF!</f>
        <v>#REF!</v>
      </c>
      <c r="G26" s="14"/>
      <c r="H26" s="14" t="e">
        <f>SUM(B26:G26)</f>
        <v>#REF!</v>
      </c>
      <c r="I26" s="14"/>
      <c r="J26" s="14"/>
    </row>
    <row r="27" spans="1:13" hidden="1" outlineLevel="1" x14ac:dyDescent="0.2">
      <c r="A27" s="34" t="s">
        <v>142</v>
      </c>
      <c r="B27" s="21" t="e">
        <f>#REF!</f>
        <v>#REF!</v>
      </c>
      <c r="C27" s="21" t="e">
        <f>#REF!</f>
        <v>#REF!</v>
      </c>
      <c r="D27" s="21" t="e">
        <f>#REF!</f>
        <v>#REF!</v>
      </c>
      <c r="E27" s="21" t="e">
        <f>#REF!</f>
        <v>#REF!</v>
      </c>
      <c r="F27" s="21"/>
      <c r="G27" s="21"/>
      <c r="H27" s="14" t="e">
        <f t="shared" ref="H27:H34" si="2">SUM(B27:G27)</f>
        <v>#REF!</v>
      </c>
      <c r="I27" s="14"/>
      <c r="J27" s="14"/>
    </row>
    <row r="28" spans="1:13" hidden="1" outlineLevel="1" x14ac:dyDescent="0.2">
      <c r="A28" s="34" t="s">
        <v>156</v>
      </c>
      <c r="B28" s="14"/>
      <c r="H28" s="14">
        <f t="shared" si="2"/>
        <v>0</v>
      </c>
    </row>
    <row r="29" spans="1:13" hidden="1" outlineLevel="1" x14ac:dyDescent="0.2">
      <c r="A29" s="34" t="s">
        <v>162</v>
      </c>
      <c r="B29" s="14" t="e">
        <f>#REF!</f>
        <v>#REF!</v>
      </c>
      <c r="H29" s="14" t="e">
        <f t="shared" si="2"/>
        <v>#REF!</v>
      </c>
    </row>
    <row r="30" spans="1:13" hidden="1" outlineLevel="1" x14ac:dyDescent="0.2">
      <c r="A30" s="34" t="s">
        <v>143</v>
      </c>
      <c r="B30" s="14" t="e">
        <f>#REF!</f>
        <v>#REF!</v>
      </c>
      <c r="H30" s="14" t="e">
        <f t="shared" si="2"/>
        <v>#REF!</v>
      </c>
    </row>
    <row r="31" spans="1:13" hidden="1" outlineLevel="1" x14ac:dyDescent="0.2">
      <c r="A31" s="34" t="s">
        <v>163</v>
      </c>
      <c r="B31" s="14"/>
      <c r="C31" s="14"/>
      <c r="H31" s="14">
        <f t="shared" si="2"/>
        <v>0</v>
      </c>
    </row>
    <row r="32" spans="1:13" hidden="1" outlineLevel="1" x14ac:dyDescent="0.2">
      <c r="A32" s="34" t="s">
        <v>164</v>
      </c>
      <c r="B32" s="14"/>
      <c r="C32" s="14"/>
      <c r="H32" s="14">
        <f t="shared" si="2"/>
        <v>0</v>
      </c>
    </row>
    <row r="33" spans="1:10" hidden="1" outlineLevel="1" x14ac:dyDescent="0.2">
      <c r="A33" s="34" t="s">
        <v>147</v>
      </c>
      <c r="B33" s="14"/>
      <c r="C33" s="14" t="e">
        <f>-#REF!</f>
        <v>#REF!</v>
      </c>
      <c r="H33" s="14" t="e">
        <f t="shared" si="2"/>
        <v>#REF!</v>
      </c>
    </row>
    <row r="34" spans="1:10" hidden="1" outlineLevel="1" x14ac:dyDescent="0.2">
      <c r="A34" s="34" t="s">
        <v>146</v>
      </c>
      <c r="B34" s="14" t="e">
        <f>-#REF!</f>
        <v>#REF!</v>
      </c>
      <c r="H34" s="14" t="e">
        <f t="shared" si="2"/>
        <v>#REF!</v>
      </c>
    </row>
    <row r="35" spans="1:10" hidden="1" outlineLevel="1" x14ac:dyDescent="0.2">
      <c r="A35" s="29" t="s">
        <v>12</v>
      </c>
      <c r="B35" s="30" t="e">
        <f t="shared" ref="B35:G35" si="3">SUM(B26:B34)</f>
        <v>#REF!</v>
      </c>
      <c r="C35" s="30" t="e">
        <f t="shared" si="3"/>
        <v>#REF!</v>
      </c>
      <c r="D35" s="30" t="e">
        <f t="shared" si="3"/>
        <v>#REF!</v>
      </c>
      <c r="E35" s="30" t="e">
        <f t="shared" si="3"/>
        <v>#REF!</v>
      </c>
      <c r="F35" s="30" t="e">
        <f t="shared" si="3"/>
        <v>#REF!</v>
      </c>
      <c r="G35" s="30">
        <f t="shared" si="3"/>
        <v>0</v>
      </c>
      <c r="H35" s="30" t="e">
        <f>SUM(H26:H34)</f>
        <v>#REF!</v>
      </c>
      <c r="I35" s="27" t="e">
        <f>H35-#REF!</f>
        <v>#REF!</v>
      </c>
      <c r="J35" s="14"/>
    </row>
    <row r="36" spans="1:10" hidden="1" outlineLevel="1" x14ac:dyDescent="0.2">
      <c r="A36" s="25"/>
      <c r="B36" s="14"/>
      <c r="C36" s="14"/>
      <c r="D36" s="14"/>
      <c r="E36" s="14"/>
      <c r="F36" s="14"/>
      <c r="G36" s="14"/>
      <c r="H36" s="14"/>
    </row>
    <row r="37" spans="1:10" hidden="1" outlineLevel="1" x14ac:dyDescent="0.2">
      <c r="A37" s="34" t="s">
        <v>144</v>
      </c>
      <c r="B37" s="14">
        <f>'LK tulud (2)'!B88</f>
        <v>676828524</v>
      </c>
      <c r="C37" s="14" t="e">
        <f>'Omatulud (3)'!#REF!</f>
        <v>#REF!</v>
      </c>
      <c r="D37" s="14">
        <f>'Toetused (5)'!B35</f>
        <v>22080571</v>
      </c>
      <c r="E37" s="14">
        <f>'Toetused (5)'!B4</f>
        <v>171663257</v>
      </c>
      <c r="F37" s="14">
        <f>'Toetused (5)'!B95</f>
        <v>49800</v>
      </c>
      <c r="G37" s="14"/>
      <c r="H37" s="14" t="e">
        <f t="shared" ref="H37:H44" si="4">SUM(B37:G37)</f>
        <v>#REF!</v>
      </c>
    </row>
    <row r="38" spans="1:10" hidden="1" outlineLevel="1" x14ac:dyDescent="0.2">
      <c r="A38" s="34" t="s">
        <v>145</v>
      </c>
      <c r="B38" s="14" t="e">
        <f>-#REF!</f>
        <v>#REF!</v>
      </c>
      <c r="H38" s="14" t="e">
        <f t="shared" si="4"/>
        <v>#REF!</v>
      </c>
    </row>
    <row r="39" spans="1:10" hidden="1" outlineLevel="1" x14ac:dyDescent="0.2">
      <c r="A39" s="34" t="s">
        <v>23</v>
      </c>
      <c r="B39" s="14" t="e">
        <f>#REF!</f>
        <v>#REF!</v>
      </c>
      <c r="H39" s="14" t="e">
        <f t="shared" si="4"/>
        <v>#REF!</v>
      </c>
    </row>
    <row r="40" spans="1:10" hidden="1" outlineLevel="1" x14ac:dyDescent="0.2">
      <c r="A40" s="34" t="s">
        <v>166</v>
      </c>
      <c r="B40" s="14" t="e">
        <f>#REF!</f>
        <v>#REF!</v>
      </c>
      <c r="H40" s="14" t="e">
        <f t="shared" si="4"/>
        <v>#REF!</v>
      </c>
    </row>
    <row r="41" spans="1:10" hidden="1" outlineLevel="1" x14ac:dyDescent="0.2">
      <c r="A41" s="34" t="s">
        <v>167</v>
      </c>
      <c r="B41" s="14" t="e">
        <f>-#REF!</f>
        <v>#REF!</v>
      </c>
      <c r="C41" s="14"/>
      <c r="H41" s="14" t="e">
        <f t="shared" si="4"/>
        <v>#REF!</v>
      </c>
    </row>
    <row r="42" spans="1:10" hidden="1" outlineLevel="1" x14ac:dyDescent="0.2">
      <c r="A42" s="34" t="s">
        <v>165</v>
      </c>
      <c r="B42" s="14" t="e">
        <f>-#REF!</f>
        <v>#REF!</v>
      </c>
      <c r="H42" s="14" t="e">
        <f t="shared" si="4"/>
        <v>#REF!</v>
      </c>
    </row>
    <row r="43" spans="1:10" hidden="1" outlineLevel="1" x14ac:dyDescent="0.2">
      <c r="A43" s="34" t="s">
        <v>148</v>
      </c>
      <c r="B43" s="14" t="e">
        <f>-#REF!</f>
        <v>#REF!</v>
      </c>
      <c r="H43" s="14" t="e">
        <f t="shared" si="4"/>
        <v>#REF!</v>
      </c>
    </row>
    <row r="44" spans="1:10" hidden="1" outlineLevel="1" x14ac:dyDescent="0.2">
      <c r="A44" s="31" t="s">
        <v>12</v>
      </c>
      <c r="B44" s="12" t="e">
        <f>SUM(B37:B43)</f>
        <v>#REF!</v>
      </c>
      <c r="C44" s="12" t="e">
        <f t="shared" ref="C44:G44" si="5">SUM(C37:C43)</f>
        <v>#REF!</v>
      </c>
      <c r="D44" s="12">
        <f t="shared" si="5"/>
        <v>22080571</v>
      </c>
      <c r="E44" s="12">
        <f t="shared" si="5"/>
        <v>171663257</v>
      </c>
      <c r="F44" s="12">
        <f t="shared" si="5"/>
        <v>49800</v>
      </c>
      <c r="G44" s="12">
        <f t="shared" si="5"/>
        <v>0</v>
      </c>
      <c r="H44" s="12" t="e">
        <f t="shared" si="4"/>
        <v>#REF!</v>
      </c>
      <c r="I44" s="14" t="e">
        <f>H44-#REF!</f>
        <v>#REF!</v>
      </c>
    </row>
    <row r="45" spans="1:10" hidden="1" outlineLevel="1" x14ac:dyDescent="0.2">
      <c r="A45" s="34"/>
      <c r="B45" s="14" t="e">
        <f>B35-B44</f>
        <v>#REF!</v>
      </c>
      <c r="C45" s="14" t="e">
        <f t="shared" ref="C45:H45" si="6">C35-C44</f>
        <v>#REF!</v>
      </c>
      <c r="D45" s="14" t="e">
        <f t="shared" si="6"/>
        <v>#REF!</v>
      </c>
      <c r="E45" s="14" t="e">
        <f t="shared" si="6"/>
        <v>#REF!</v>
      </c>
      <c r="F45" s="14" t="e">
        <f t="shared" ref="F45:G45" si="7">F35-F44</f>
        <v>#REF!</v>
      </c>
      <c r="G45" s="14">
        <f t="shared" si="7"/>
        <v>0</v>
      </c>
      <c r="H45" s="14" t="e">
        <f t="shared" si="6"/>
        <v>#REF!</v>
      </c>
      <c r="I45" s="14" t="e">
        <f>I44+H45</f>
        <v>#REF!</v>
      </c>
    </row>
    <row r="46" spans="1:10" hidden="1" outlineLevel="1" x14ac:dyDescent="0.2">
      <c r="B46" s="14"/>
      <c r="C46" s="14"/>
      <c r="D46" s="14"/>
      <c r="E46" s="14"/>
      <c r="F46" s="14"/>
      <c r="G46" s="14"/>
      <c r="H46" s="14"/>
    </row>
    <row r="47" spans="1:10" hidden="1" outlineLevel="1" x14ac:dyDescent="0.2"/>
    <row r="48" spans="1:10" hidden="1" outlineLevel="1" x14ac:dyDescent="0.2"/>
    <row r="49" spans="1:8" hidden="1" outlineLevel="1" x14ac:dyDescent="0.2"/>
    <row r="50" spans="1:8" hidden="1" outlineLevel="1" x14ac:dyDescent="0.2"/>
    <row r="51" spans="1:8" hidden="1" outlineLevel="1" x14ac:dyDescent="0.2">
      <c r="A51" s="40"/>
      <c r="B51" s="42"/>
      <c r="C51" s="35"/>
      <c r="D51" s="35"/>
      <c r="E51" s="40"/>
      <c r="F51" s="40"/>
    </row>
    <row r="52" spans="1:8" hidden="1" outlineLevel="1" x14ac:dyDescent="0.2">
      <c r="A52" s="40"/>
      <c r="B52" s="41"/>
      <c r="C52" s="35"/>
      <c r="D52" s="35"/>
      <c r="E52" s="36"/>
      <c r="F52" s="36"/>
    </row>
    <row r="53" spans="1:8" hidden="1" outlineLevel="1" x14ac:dyDescent="0.2">
      <c r="A53" s="40" t="s">
        <v>174</v>
      </c>
      <c r="B53" s="41"/>
      <c r="C53" s="35"/>
      <c r="D53" s="35"/>
      <c r="E53" s="40"/>
      <c r="F53" s="40"/>
      <c r="G53" s="43"/>
      <c r="H53" s="44"/>
    </row>
    <row r="54" spans="1:8" hidden="1" outlineLevel="1" x14ac:dyDescent="0.2">
      <c r="A54" s="40" t="s">
        <v>201</v>
      </c>
      <c r="B54" s="41"/>
      <c r="C54" s="35"/>
      <c r="D54" s="35"/>
      <c r="E54" s="40"/>
      <c r="F54" s="40"/>
      <c r="G54" s="43"/>
      <c r="H54" s="44"/>
    </row>
    <row r="55" spans="1:8" hidden="1" outlineLevel="1" x14ac:dyDescent="0.2">
      <c r="A55" s="40" t="s">
        <v>176</v>
      </c>
      <c r="B55" s="41"/>
      <c r="C55" s="35"/>
      <c r="D55" s="35"/>
      <c r="E55" s="40"/>
      <c r="F55" s="40"/>
      <c r="G55" s="43"/>
      <c r="H55" s="44"/>
    </row>
    <row r="56" spans="1:8" hidden="1" outlineLevel="1" x14ac:dyDescent="0.2">
      <c r="A56" s="40" t="s">
        <v>177</v>
      </c>
      <c r="B56" s="41"/>
      <c r="C56" s="35"/>
      <c r="D56" s="35"/>
      <c r="E56" s="40"/>
      <c r="F56" s="40"/>
      <c r="G56" s="43"/>
      <c r="H56" s="44"/>
    </row>
    <row r="57" spans="1:8" hidden="1" outlineLevel="1" x14ac:dyDescent="0.2">
      <c r="A57" s="40" t="s">
        <v>175</v>
      </c>
      <c r="B57" s="41"/>
      <c r="C57" s="35"/>
      <c r="D57" s="35"/>
      <c r="E57" s="40"/>
      <c r="F57" s="40"/>
      <c r="G57" s="43"/>
      <c r="H57" s="44"/>
    </row>
    <row r="58" spans="1:8" hidden="1" outlineLevel="1" x14ac:dyDescent="0.2">
      <c r="A58" s="40" t="s">
        <v>182</v>
      </c>
      <c r="B58" s="41"/>
      <c r="C58" s="35"/>
      <c r="D58" s="35"/>
      <c r="E58" s="40"/>
      <c r="F58" s="40"/>
      <c r="G58" s="43"/>
      <c r="H58" s="44"/>
    </row>
    <row r="59" spans="1:8" hidden="1" outlineLevel="1" x14ac:dyDescent="0.2">
      <c r="A59" s="40" t="s">
        <v>181</v>
      </c>
      <c r="B59" s="41"/>
      <c r="C59" s="35"/>
      <c r="D59" s="35"/>
      <c r="E59" s="40"/>
      <c r="F59" s="40"/>
      <c r="G59" s="43"/>
      <c r="H59" s="44"/>
    </row>
    <row r="60" spans="1:8" hidden="1" outlineLevel="1" x14ac:dyDescent="0.2">
      <c r="A60" s="40" t="s">
        <v>178</v>
      </c>
      <c r="B60" s="41"/>
      <c r="C60" s="35"/>
      <c r="D60" s="35"/>
      <c r="E60" s="40"/>
      <c r="F60" s="40"/>
      <c r="G60" s="43"/>
      <c r="H60" s="44"/>
    </row>
    <row r="61" spans="1:8" hidden="1" outlineLevel="1" x14ac:dyDescent="0.2">
      <c r="A61" s="40" t="s">
        <v>179</v>
      </c>
      <c r="B61" s="41"/>
      <c r="C61" s="35"/>
      <c r="D61" s="35"/>
      <c r="E61" s="40"/>
      <c r="F61" s="40"/>
    </row>
    <row r="62" spans="1:8" hidden="1" outlineLevel="1" x14ac:dyDescent="0.2">
      <c r="A62" s="40" t="s">
        <v>180</v>
      </c>
      <c r="B62" s="41"/>
      <c r="C62" s="35"/>
      <c r="D62" s="35"/>
      <c r="E62" s="40"/>
      <c r="F62" s="40"/>
    </row>
    <row r="63" spans="1:8" collapsed="1" x14ac:dyDescent="0.2"/>
    <row r="64" spans="1:8" x14ac:dyDescent="0.2">
      <c r="A64" s="233" t="s">
        <v>308</v>
      </c>
      <c r="B64" s="3" t="s">
        <v>8</v>
      </c>
      <c r="C64" s="9" t="s">
        <v>70</v>
      </c>
      <c r="D64" s="9" t="s">
        <v>48</v>
      </c>
      <c r="E64" s="9" t="s">
        <v>9</v>
      </c>
      <c r="F64" s="9" t="s">
        <v>250</v>
      </c>
      <c r="G64" s="9" t="s">
        <v>67</v>
      </c>
    </row>
    <row r="65" spans="1:9" x14ac:dyDescent="0.2">
      <c r="A65" s="219" t="s">
        <v>141</v>
      </c>
      <c r="B65" s="14" t="e">
        <f>#REF!</f>
        <v>#REF!</v>
      </c>
      <c r="C65" s="14" t="e">
        <f>#REF!</f>
        <v>#REF!</v>
      </c>
      <c r="D65" s="14" t="e">
        <f>#REF!</f>
        <v>#REF!</v>
      </c>
      <c r="E65" s="14" t="e">
        <f>#REF!</f>
        <v>#REF!</v>
      </c>
      <c r="F65" s="14" t="e">
        <f>#REF!</f>
        <v>#REF!</v>
      </c>
      <c r="G65" s="14"/>
      <c r="H65" s="14" t="e">
        <f>SUM(B65:G65)</f>
        <v>#REF!</v>
      </c>
      <c r="I65" s="14"/>
    </row>
    <row r="66" spans="1:9" x14ac:dyDescent="0.2">
      <c r="A66" s="219" t="s">
        <v>142</v>
      </c>
      <c r="B66" s="21"/>
      <c r="C66" s="21"/>
      <c r="D66" s="21"/>
      <c r="E66" s="21"/>
      <c r="F66" s="21"/>
      <c r="G66" s="21"/>
      <c r="H66" s="14">
        <f t="shared" ref="H66:H73" si="8">SUM(B66:G66)</f>
        <v>0</v>
      </c>
      <c r="I66" s="14"/>
    </row>
    <row r="67" spans="1:9" x14ac:dyDescent="0.2">
      <c r="A67" s="219" t="s">
        <v>156</v>
      </c>
      <c r="B67" s="14"/>
      <c r="H67" s="14">
        <f t="shared" si="8"/>
        <v>0</v>
      </c>
    </row>
    <row r="68" spans="1:9" x14ac:dyDescent="0.2">
      <c r="A68" s="219" t="s">
        <v>162</v>
      </c>
      <c r="B68" s="14" t="e">
        <f>#REF!</f>
        <v>#REF!</v>
      </c>
      <c r="H68" s="14" t="e">
        <f t="shared" si="8"/>
        <v>#REF!</v>
      </c>
    </row>
    <row r="69" spans="1:9" x14ac:dyDescent="0.2">
      <c r="A69" s="219" t="s">
        <v>143</v>
      </c>
      <c r="B69" s="14" t="e">
        <f>#REF!</f>
        <v>#REF!</v>
      </c>
      <c r="H69" s="14" t="e">
        <f t="shared" si="8"/>
        <v>#REF!</v>
      </c>
    </row>
    <row r="70" spans="1:9" x14ac:dyDescent="0.2">
      <c r="A70" s="219" t="s">
        <v>163</v>
      </c>
      <c r="B70" s="14"/>
      <c r="C70" s="14"/>
      <c r="H70" s="14">
        <f t="shared" si="8"/>
        <v>0</v>
      </c>
    </row>
    <row r="71" spans="1:9" x14ac:dyDescent="0.2">
      <c r="A71" s="219" t="s">
        <v>164</v>
      </c>
      <c r="B71" s="14"/>
      <c r="C71" s="14"/>
      <c r="H71" s="14">
        <f t="shared" si="8"/>
        <v>0</v>
      </c>
    </row>
    <row r="72" spans="1:9" x14ac:dyDescent="0.2">
      <c r="A72" s="219" t="s">
        <v>147</v>
      </c>
      <c r="B72" s="14"/>
      <c r="C72" s="14"/>
      <c r="H72" s="14">
        <f t="shared" si="8"/>
        <v>0</v>
      </c>
    </row>
    <row r="73" spans="1:9" x14ac:dyDescent="0.2">
      <c r="A73" s="219" t="s">
        <v>146</v>
      </c>
      <c r="B73" s="14"/>
      <c r="H73" s="14">
        <f t="shared" si="8"/>
        <v>0</v>
      </c>
    </row>
    <row r="74" spans="1:9" x14ac:dyDescent="0.2">
      <c r="A74" s="29" t="s">
        <v>12</v>
      </c>
      <c r="B74" s="30" t="e">
        <f t="shared" ref="B74:G74" si="9">SUM(B65:B73)</f>
        <v>#REF!</v>
      </c>
      <c r="C74" s="30" t="e">
        <f t="shared" si="9"/>
        <v>#REF!</v>
      </c>
      <c r="D74" s="30" t="e">
        <f t="shared" si="9"/>
        <v>#REF!</v>
      </c>
      <c r="E74" s="30" t="e">
        <f t="shared" si="9"/>
        <v>#REF!</v>
      </c>
      <c r="F74" s="30" t="e">
        <f t="shared" si="9"/>
        <v>#REF!</v>
      </c>
      <c r="G74" s="30">
        <f t="shared" si="9"/>
        <v>0</v>
      </c>
      <c r="H74" s="30" t="e">
        <f>SUM(H65:H73)</f>
        <v>#REF!</v>
      </c>
      <c r="I74" s="27"/>
    </row>
    <row r="75" spans="1:9" x14ac:dyDescent="0.2">
      <c r="A75" s="25"/>
      <c r="B75" s="14"/>
      <c r="C75" s="14"/>
      <c r="D75" s="14"/>
      <c r="E75" s="14"/>
      <c r="F75" s="14"/>
      <c r="G75" s="14"/>
      <c r="H75" s="14"/>
    </row>
    <row r="76" spans="1:9" x14ac:dyDescent="0.2">
      <c r="A76" s="219" t="s">
        <v>144</v>
      </c>
      <c r="B76" s="14">
        <f>'LK tulud (2)'!C88</f>
        <v>8330762</v>
      </c>
      <c r="C76" s="14" t="e">
        <f>'Omatulud (3)'!#REF!</f>
        <v>#REF!</v>
      </c>
      <c r="D76" s="14">
        <f>'Toetused (5)'!C35</f>
        <v>1682373</v>
      </c>
      <c r="E76" s="14">
        <f>'Toetused (5)'!C4</f>
        <v>22595610</v>
      </c>
      <c r="F76" s="14">
        <f>'Toetused (5)'!C95</f>
        <v>0</v>
      </c>
      <c r="G76" s="14"/>
      <c r="H76" s="14" t="e">
        <f t="shared" ref="H76:H83" si="10">SUM(B76:G76)</f>
        <v>#REF!</v>
      </c>
    </row>
    <row r="77" spans="1:9" x14ac:dyDescent="0.2">
      <c r="A77" s="219" t="s">
        <v>145</v>
      </c>
      <c r="B77" s="14"/>
      <c r="H77" s="14">
        <f t="shared" si="10"/>
        <v>0</v>
      </c>
    </row>
    <row r="78" spans="1:9" x14ac:dyDescent="0.2">
      <c r="A78" s="219" t="s">
        <v>23</v>
      </c>
      <c r="B78" s="14" t="e">
        <f>#REF!</f>
        <v>#REF!</v>
      </c>
      <c r="H78" s="14" t="e">
        <f t="shared" si="10"/>
        <v>#REF!</v>
      </c>
    </row>
    <row r="79" spans="1:9" x14ac:dyDescent="0.2">
      <c r="A79" s="219" t="s">
        <v>166</v>
      </c>
      <c r="B79" s="14" t="e">
        <f>#REF!</f>
        <v>#REF!</v>
      </c>
      <c r="H79" s="14" t="e">
        <f t="shared" si="10"/>
        <v>#REF!</v>
      </c>
    </row>
    <row r="80" spans="1:9" x14ac:dyDescent="0.2">
      <c r="A80" s="219" t="s">
        <v>167</v>
      </c>
      <c r="B80" s="14"/>
      <c r="C80" s="14"/>
      <c r="H80" s="14">
        <f t="shared" si="10"/>
        <v>0</v>
      </c>
    </row>
    <row r="81" spans="1:9" x14ac:dyDescent="0.2">
      <c r="A81" s="219" t="s">
        <v>165</v>
      </c>
      <c r="B81" s="14"/>
      <c r="H81" s="14">
        <f t="shared" si="10"/>
        <v>0</v>
      </c>
    </row>
    <row r="82" spans="1:9" x14ac:dyDescent="0.2">
      <c r="A82" s="219" t="s">
        <v>148</v>
      </c>
      <c r="B82" s="14"/>
      <c r="H82" s="14">
        <f t="shared" si="10"/>
        <v>0</v>
      </c>
    </row>
    <row r="83" spans="1:9" x14ac:dyDescent="0.2">
      <c r="A83" s="31" t="s">
        <v>12</v>
      </c>
      <c r="B83" s="12" t="e">
        <f>SUM(B76:B82)</f>
        <v>#REF!</v>
      </c>
      <c r="C83" s="12" t="e">
        <f t="shared" ref="C83:G83" si="11">SUM(C76:C82)</f>
        <v>#REF!</v>
      </c>
      <c r="D83" s="12">
        <f t="shared" si="11"/>
        <v>1682373</v>
      </c>
      <c r="E83" s="12">
        <f t="shared" si="11"/>
        <v>22595610</v>
      </c>
      <c r="F83" s="12">
        <f t="shared" si="11"/>
        <v>0</v>
      </c>
      <c r="G83" s="12">
        <f t="shared" si="11"/>
        <v>0</v>
      </c>
      <c r="H83" s="12" t="e">
        <f t="shared" si="10"/>
        <v>#REF!</v>
      </c>
      <c r="I83" s="14"/>
    </row>
    <row r="84" spans="1:9" x14ac:dyDescent="0.2">
      <c r="A84" s="219"/>
      <c r="B84" s="14" t="e">
        <f>B74-B83</f>
        <v>#REF!</v>
      </c>
      <c r="C84" s="14" t="e">
        <f t="shared" ref="C84:H84" si="12">C74-C83</f>
        <v>#REF!</v>
      </c>
      <c r="D84" s="14" t="e">
        <f t="shared" si="12"/>
        <v>#REF!</v>
      </c>
      <c r="E84" s="14" t="e">
        <f t="shared" si="12"/>
        <v>#REF!</v>
      </c>
      <c r="F84" s="14" t="e">
        <f t="shared" si="12"/>
        <v>#REF!</v>
      </c>
      <c r="G84" s="14">
        <f t="shared" si="12"/>
        <v>0</v>
      </c>
      <c r="H84" s="14" t="e">
        <f t="shared" si="12"/>
        <v>#REF!</v>
      </c>
      <c r="I84" s="14"/>
    </row>
  </sheetData>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38A91-B9E8-441B-B4B2-6FA16AB72F66}">
  <sheetPr codeName="Sheet5"/>
  <dimension ref="A1:H53"/>
  <sheetViews>
    <sheetView showZeros="0" zoomScaleNormal="100" workbookViewId="0">
      <pane xSplit="1" ySplit="4" topLeftCell="B5" activePane="bottomRight" state="frozen"/>
      <selection pane="topRight" activeCell="B1" sqref="B1"/>
      <selection pane="bottomLeft" activeCell="A4" sqref="A4"/>
      <selection pane="bottomRight" activeCell="A54" sqref="A54:XFD550"/>
    </sheetView>
  </sheetViews>
  <sheetFormatPr defaultColWidth="9.42578125" defaultRowHeight="12.75" outlineLevelCol="1" x14ac:dyDescent="0.2"/>
  <cols>
    <col min="1" max="1" width="57.5703125" style="11" customWidth="1"/>
    <col min="2" max="2" width="11" style="20" customWidth="1"/>
    <col min="3" max="3" width="11" style="20" customWidth="1" outlineLevel="1"/>
    <col min="4" max="4" width="11" style="20" customWidth="1"/>
    <col min="5" max="5" width="14.140625" style="20" customWidth="1"/>
    <col min="6" max="7" width="9.42578125" style="20"/>
    <col min="8" max="8" width="29.28515625" style="20" customWidth="1"/>
    <col min="9" max="16384" width="9.42578125" style="20"/>
  </cols>
  <sheetData>
    <row r="1" spans="1:8" ht="15" x14ac:dyDescent="0.25">
      <c r="A1" s="1" t="s">
        <v>49</v>
      </c>
      <c r="B1" s="51"/>
      <c r="C1" s="51"/>
      <c r="D1" s="51"/>
      <c r="E1" s="51" t="s">
        <v>369</v>
      </c>
      <c r="F1" s="19"/>
      <c r="G1" s="19"/>
      <c r="H1" s="19"/>
    </row>
    <row r="2" spans="1:8" ht="15" x14ac:dyDescent="0.25">
      <c r="A2" s="1"/>
      <c r="B2" s="51"/>
      <c r="C2" s="51"/>
      <c r="D2" s="51"/>
      <c r="E2" s="280" t="s">
        <v>496</v>
      </c>
      <c r="F2" s="19"/>
      <c r="G2" s="19"/>
      <c r="H2" s="19"/>
    </row>
    <row r="3" spans="1:8" x14ac:dyDescent="0.2">
      <c r="B3" s="53" t="s">
        <v>13</v>
      </c>
      <c r="C3" s="53"/>
      <c r="D3" s="53"/>
      <c r="E3" s="412" t="s">
        <v>362</v>
      </c>
      <c r="F3" s="414" t="s">
        <v>363</v>
      </c>
      <c r="G3" s="414"/>
      <c r="H3" s="414"/>
    </row>
    <row r="4" spans="1:8" ht="38.25" x14ac:dyDescent="0.2">
      <c r="B4" s="220" t="s">
        <v>365</v>
      </c>
      <c r="C4" s="220" t="s">
        <v>367</v>
      </c>
      <c r="D4" s="220" t="s">
        <v>368</v>
      </c>
      <c r="E4" s="413"/>
      <c r="F4" s="225" t="s">
        <v>13</v>
      </c>
      <c r="G4" s="225" t="s">
        <v>307</v>
      </c>
      <c r="H4" s="226" t="s">
        <v>304</v>
      </c>
    </row>
    <row r="5" spans="1:8" x14ac:dyDescent="0.2">
      <c r="B5" s="403"/>
      <c r="C5" s="403"/>
      <c r="D5" s="403"/>
      <c r="E5" s="404"/>
      <c r="F5" s="405"/>
      <c r="G5" s="405"/>
      <c r="H5" s="406"/>
    </row>
    <row r="6" spans="1:8" x14ac:dyDescent="0.2">
      <c r="A6" s="58" t="s">
        <v>196</v>
      </c>
      <c r="B6" s="59">
        <f t="shared" ref="B6:C6" si="0">SUM(B8,B20,B44,B35)</f>
        <v>4094886</v>
      </c>
      <c r="C6" s="59">
        <f t="shared" si="0"/>
        <v>10000</v>
      </c>
      <c r="D6" s="59">
        <f t="shared" ref="D6:D53" si="1">SUM(B6:C6)</f>
        <v>4104886</v>
      </c>
      <c r="E6" s="59"/>
      <c r="F6" s="59">
        <f t="shared" ref="F6:F8" si="2">IF(E6=0,0,E6-D6)</f>
        <v>0</v>
      </c>
      <c r="G6" s="281" t="str">
        <f t="shared" ref="G6:G8" si="3">IF(E6=0,"",F6/D6)</f>
        <v/>
      </c>
      <c r="H6" s="288"/>
    </row>
    <row r="7" spans="1:8" x14ac:dyDescent="0.2">
      <c r="A7" s="61"/>
      <c r="B7" s="60"/>
      <c r="C7" s="60"/>
      <c r="D7" s="60">
        <f t="shared" si="1"/>
        <v>0</v>
      </c>
      <c r="E7" s="60"/>
      <c r="F7" s="60">
        <f t="shared" si="2"/>
        <v>0</v>
      </c>
      <c r="G7" s="282" t="str">
        <f t="shared" si="3"/>
        <v/>
      </c>
      <c r="H7" s="288"/>
    </row>
    <row r="8" spans="1:8" x14ac:dyDescent="0.2">
      <c r="A8" s="61" t="s">
        <v>197</v>
      </c>
      <c r="B8" s="60">
        <f t="shared" ref="B8" si="4">B9+B11+B15+B17</f>
        <v>611244</v>
      </c>
      <c r="C8" s="60"/>
      <c r="D8" s="60">
        <f t="shared" si="1"/>
        <v>611244</v>
      </c>
      <c r="E8" s="60"/>
      <c r="F8" s="60">
        <f t="shared" si="2"/>
        <v>0</v>
      </c>
      <c r="G8" s="282" t="str">
        <f t="shared" si="3"/>
        <v/>
      </c>
      <c r="H8" s="288"/>
    </row>
    <row r="9" spans="1:8" x14ac:dyDescent="0.2">
      <c r="A9" s="61" t="s">
        <v>58</v>
      </c>
      <c r="B9" s="60">
        <f t="shared" ref="B9" si="5">SUM(B10)</f>
        <v>130000</v>
      </c>
      <c r="C9" s="60"/>
      <c r="D9" s="60">
        <f t="shared" si="1"/>
        <v>130000</v>
      </c>
      <c r="E9" s="60"/>
      <c r="F9" s="60">
        <f t="shared" ref="F9:F53" si="6">IF(E9=0,0,E9-D9)</f>
        <v>0</v>
      </c>
      <c r="G9" s="282" t="str">
        <f t="shared" ref="G9:G53" si="7">IF(E9=0,"",F9/D9)</f>
        <v/>
      </c>
      <c r="H9" s="288"/>
    </row>
    <row r="10" spans="1:8" x14ac:dyDescent="0.2">
      <c r="A10" s="48" t="s">
        <v>100</v>
      </c>
      <c r="B10" s="63">
        <v>130000</v>
      </c>
      <c r="C10" s="63"/>
      <c r="D10" s="63">
        <f t="shared" si="1"/>
        <v>130000</v>
      </c>
      <c r="E10" s="63"/>
      <c r="F10" s="63">
        <f t="shared" si="6"/>
        <v>0</v>
      </c>
      <c r="G10" s="283" t="str">
        <f t="shared" si="7"/>
        <v/>
      </c>
      <c r="H10" s="288"/>
    </row>
    <row r="11" spans="1:8" x14ac:dyDescent="0.2">
      <c r="A11" s="61" t="s">
        <v>51</v>
      </c>
      <c r="B11" s="60">
        <f t="shared" ref="B11" si="8">SUM(B12:B14)</f>
        <v>308344</v>
      </c>
      <c r="C11" s="60"/>
      <c r="D11" s="60">
        <f t="shared" si="1"/>
        <v>308344</v>
      </c>
      <c r="E11" s="60"/>
      <c r="F11" s="60">
        <f t="shared" si="6"/>
        <v>0</v>
      </c>
      <c r="G11" s="282" t="str">
        <f t="shared" si="7"/>
        <v/>
      </c>
      <c r="H11" s="288"/>
    </row>
    <row r="12" spans="1:8" x14ac:dyDescent="0.2">
      <c r="A12" s="48" t="s">
        <v>71</v>
      </c>
      <c r="B12" s="63">
        <v>241844</v>
      </c>
      <c r="C12" s="63"/>
      <c r="D12" s="63">
        <f t="shared" si="1"/>
        <v>241844</v>
      </c>
      <c r="E12" s="63"/>
      <c r="F12" s="63">
        <f t="shared" si="6"/>
        <v>0</v>
      </c>
      <c r="G12" s="283" t="str">
        <f t="shared" si="7"/>
        <v/>
      </c>
      <c r="H12" s="288"/>
    </row>
    <row r="13" spans="1:8" x14ac:dyDescent="0.2">
      <c r="A13" s="48" t="s">
        <v>208</v>
      </c>
      <c r="B13" s="63">
        <v>66000</v>
      </c>
      <c r="C13" s="63"/>
      <c r="D13" s="63">
        <f t="shared" si="1"/>
        <v>66000</v>
      </c>
      <c r="E13" s="63"/>
      <c r="F13" s="63">
        <f t="shared" si="6"/>
        <v>0</v>
      </c>
      <c r="G13" s="283" t="str">
        <f t="shared" si="7"/>
        <v/>
      </c>
      <c r="H13" s="288"/>
    </row>
    <row r="14" spans="1:8" x14ac:dyDescent="0.2">
      <c r="A14" s="48" t="s">
        <v>72</v>
      </c>
      <c r="B14" s="63">
        <v>500</v>
      </c>
      <c r="C14" s="63"/>
      <c r="D14" s="63">
        <f t="shared" si="1"/>
        <v>500</v>
      </c>
      <c r="E14" s="63"/>
      <c r="F14" s="63">
        <f t="shared" si="6"/>
        <v>0</v>
      </c>
      <c r="G14" s="283" t="str">
        <f t="shared" si="7"/>
        <v/>
      </c>
      <c r="H14" s="288"/>
    </row>
    <row r="15" spans="1:8" x14ac:dyDescent="0.2">
      <c r="A15" s="61" t="s">
        <v>57</v>
      </c>
      <c r="B15" s="60">
        <f t="shared" ref="B15" si="9">SUM(B16:B16)</f>
        <v>170000</v>
      </c>
      <c r="C15" s="60"/>
      <c r="D15" s="60">
        <f t="shared" si="1"/>
        <v>170000</v>
      </c>
      <c r="E15" s="60"/>
      <c r="F15" s="60">
        <f t="shared" si="6"/>
        <v>0</v>
      </c>
      <c r="G15" s="282" t="str">
        <f t="shared" si="7"/>
        <v/>
      </c>
      <c r="H15" s="288"/>
    </row>
    <row r="16" spans="1:8" x14ac:dyDescent="0.2">
      <c r="A16" s="48" t="s">
        <v>101</v>
      </c>
      <c r="B16" s="63">
        <v>170000</v>
      </c>
      <c r="C16" s="63"/>
      <c r="D16" s="63">
        <f t="shared" si="1"/>
        <v>170000</v>
      </c>
      <c r="E16" s="63"/>
      <c r="F16" s="63">
        <f t="shared" si="6"/>
        <v>0</v>
      </c>
      <c r="G16" s="283" t="str">
        <f t="shared" si="7"/>
        <v/>
      </c>
      <c r="H16" s="288"/>
    </row>
    <row r="17" spans="1:8" x14ac:dyDescent="0.2">
      <c r="A17" s="54" t="s">
        <v>52</v>
      </c>
      <c r="B17" s="150">
        <f t="shared" ref="B17" si="10">SUM(B18)</f>
        <v>2900</v>
      </c>
      <c r="C17" s="150"/>
      <c r="D17" s="150">
        <f t="shared" si="1"/>
        <v>2900</v>
      </c>
      <c r="E17" s="150"/>
      <c r="F17" s="150">
        <f t="shared" si="6"/>
        <v>0</v>
      </c>
      <c r="G17" s="286" t="str">
        <f t="shared" si="7"/>
        <v/>
      </c>
      <c r="H17" s="288"/>
    </row>
    <row r="18" spans="1:8" x14ac:dyDescent="0.2">
      <c r="A18" s="49" t="s">
        <v>73</v>
      </c>
      <c r="B18" s="62">
        <v>2900</v>
      </c>
      <c r="C18" s="62"/>
      <c r="D18" s="62">
        <f t="shared" si="1"/>
        <v>2900</v>
      </c>
      <c r="E18" s="62"/>
      <c r="F18" s="62">
        <f t="shared" si="6"/>
        <v>0</v>
      </c>
      <c r="G18" s="284" t="str">
        <f t="shared" si="7"/>
        <v/>
      </c>
      <c r="H18" s="288"/>
    </row>
    <row r="19" spans="1:8" x14ac:dyDescent="0.2">
      <c r="A19" s="48"/>
      <c r="B19" s="63"/>
      <c r="C19" s="63"/>
      <c r="D19" s="63">
        <f t="shared" si="1"/>
        <v>0</v>
      </c>
      <c r="E19" s="63"/>
      <c r="F19" s="63">
        <f t="shared" si="6"/>
        <v>0</v>
      </c>
      <c r="G19" s="283" t="str">
        <f t="shared" si="7"/>
        <v/>
      </c>
      <c r="H19" s="288"/>
    </row>
    <row r="20" spans="1:8" x14ac:dyDescent="0.2">
      <c r="A20" s="61" t="s">
        <v>198</v>
      </c>
      <c r="B20" s="60">
        <f t="shared" ref="B20:C20" si="11">SUM(B21+B26+B29+B31)</f>
        <v>2189000</v>
      </c>
      <c r="C20" s="60">
        <f t="shared" si="11"/>
        <v>10000</v>
      </c>
      <c r="D20" s="60">
        <f t="shared" si="1"/>
        <v>2199000</v>
      </c>
      <c r="E20" s="60"/>
      <c r="F20" s="60">
        <f t="shared" si="6"/>
        <v>0</v>
      </c>
      <c r="G20" s="282" t="str">
        <f t="shared" si="7"/>
        <v/>
      </c>
      <c r="H20" s="288"/>
    </row>
    <row r="21" spans="1:8" x14ac:dyDescent="0.2">
      <c r="A21" s="61" t="s">
        <v>55</v>
      </c>
      <c r="B21" s="60">
        <f t="shared" ref="B21" si="12">SUM(B25+B24+B23+B22)</f>
        <v>1939000</v>
      </c>
      <c r="C21" s="60"/>
      <c r="D21" s="60">
        <f t="shared" si="1"/>
        <v>1939000</v>
      </c>
      <c r="E21" s="60"/>
      <c r="F21" s="60">
        <f t="shared" si="6"/>
        <v>0</v>
      </c>
      <c r="G21" s="282" t="str">
        <f t="shared" si="7"/>
        <v/>
      </c>
      <c r="H21" s="288"/>
    </row>
    <row r="22" spans="1:8" x14ac:dyDescent="0.2">
      <c r="A22" s="48" t="s">
        <v>75</v>
      </c>
      <c r="B22" s="63">
        <v>1759000</v>
      </c>
      <c r="C22" s="63"/>
      <c r="D22" s="63">
        <f t="shared" si="1"/>
        <v>1759000</v>
      </c>
      <c r="E22" s="63"/>
      <c r="F22" s="63">
        <f t="shared" si="6"/>
        <v>0</v>
      </c>
      <c r="G22" s="283" t="str">
        <f t="shared" si="7"/>
        <v/>
      </c>
      <c r="H22" s="288"/>
    </row>
    <row r="23" spans="1:8" x14ac:dyDescent="0.2">
      <c r="A23" s="49" t="s">
        <v>74</v>
      </c>
      <c r="B23" s="62">
        <v>136000</v>
      </c>
      <c r="C23" s="62"/>
      <c r="D23" s="62">
        <f t="shared" si="1"/>
        <v>136000</v>
      </c>
      <c r="E23" s="62"/>
      <c r="F23" s="62">
        <f t="shared" si="6"/>
        <v>0</v>
      </c>
      <c r="G23" s="284" t="str">
        <f t="shared" si="7"/>
        <v/>
      </c>
      <c r="H23" s="288"/>
    </row>
    <row r="24" spans="1:8" x14ac:dyDescent="0.2">
      <c r="A24" s="49" t="s">
        <v>76</v>
      </c>
      <c r="B24" s="62">
        <v>20000</v>
      </c>
      <c r="C24" s="62"/>
      <c r="D24" s="62">
        <f t="shared" si="1"/>
        <v>20000</v>
      </c>
      <c r="E24" s="62"/>
      <c r="F24" s="62">
        <f t="shared" si="6"/>
        <v>0</v>
      </c>
      <c r="G24" s="284" t="str">
        <f t="shared" si="7"/>
        <v/>
      </c>
      <c r="H24" s="288"/>
    </row>
    <row r="25" spans="1:8" x14ac:dyDescent="0.2">
      <c r="A25" s="49" t="s">
        <v>96</v>
      </c>
      <c r="B25" s="62">
        <v>24000</v>
      </c>
      <c r="C25" s="62"/>
      <c r="D25" s="62">
        <f t="shared" si="1"/>
        <v>24000</v>
      </c>
      <c r="E25" s="62"/>
      <c r="F25" s="62">
        <f t="shared" si="6"/>
        <v>0</v>
      </c>
      <c r="G25" s="284" t="str">
        <f t="shared" si="7"/>
        <v/>
      </c>
      <c r="H25" s="288"/>
    </row>
    <row r="26" spans="1:8" x14ac:dyDescent="0.2">
      <c r="A26" s="61" t="s">
        <v>51</v>
      </c>
      <c r="B26" s="60">
        <f t="shared" ref="B26:C26" si="13">SUM(B27:B28)</f>
        <v>150000</v>
      </c>
      <c r="C26" s="60">
        <f t="shared" si="13"/>
        <v>10000</v>
      </c>
      <c r="D26" s="60">
        <f t="shared" si="1"/>
        <v>160000</v>
      </c>
      <c r="E26" s="60"/>
      <c r="F26" s="60">
        <f t="shared" si="6"/>
        <v>0</v>
      </c>
      <c r="G26" s="282" t="str">
        <f t="shared" si="7"/>
        <v/>
      </c>
      <c r="H26" s="288"/>
    </row>
    <row r="27" spans="1:8" x14ac:dyDescent="0.2">
      <c r="A27" s="48" t="s">
        <v>72</v>
      </c>
      <c r="B27" s="63">
        <v>20000</v>
      </c>
      <c r="C27" s="63">
        <v>10000</v>
      </c>
      <c r="D27" s="63">
        <f t="shared" si="1"/>
        <v>30000</v>
      </c>
      <c r="E27" s="63"/>
      <c r="F27" s="63">
        <f t="shared" si="6"/>
        <v>0</v>
      </c>
      <c r="G27" s="283" t="str">
        <f t="shared" si="7"/>
        <v/>
      </c>
      <c r="H27" s="288"/>
    </row>
    <row r="28" spans="1:8" x14ac:dyDescent="0.2">
      <c r="A28" s="48" t="s">
        <v>97</v>
      </c>
      <c r="B28" s="63">
        <v>130000</v>
      </c>
      <c r="C28" s="63"/>
      <c r="D28" s="63">
        <f t="shared" si="1"/>
        <v>130000</v>
      </c>
      <c r="E28" s="63"/>
      <c r="F28" s="63">
        <f t="shared" si="6"/>
        <v>0</v>
      </c>
      <c r="G28" s="283" t="str">
        <f t="shared" si="7"/>
        <v/>
      </c>
      <c r="H28" s="288"/>
    </row>
    <row r="29" spans="1:8" x14ac:dyDescent="0.2">
      <c r="A29" s="64" t="s">
        <v>58</v>
      </c>
      <c r="B29" s="65">
        <f t="shared" ref="B29" si="14">SUM(B30)</f>
        <v>70000</v>
      </c>
      <c r="C29" s="65"/>
      <c r="D29" s="65">
        <f t="shared" si="1"/>
        <v>70000</v>
      </c>
      <c r="E29" s="65"/>
      <c r="F29" s="65">
        <f t="shared" si="6"/>
        <v>0</v>
      </c>
      <c r="G29" s="285" t="str">
        <f t="shared" si="7"/>
        <v/>
      </c>
      <c r="H29" s="288"/>
    </row>
    <row r="30" spans="1:8" x14ac:dyDescent="0.2">
      <c r="A30" s="48" t="s">
        <v>77</v>
      </c>
      <c r="B30" s="63">
        <v>70000</v>
      </c>
      <c r="C30" s="63"/>
      <c r="D30" s="63">
        <f t="shared" si="1"/>
        <v>70000</v>
      </c>
      <c r="E30" s="63"/>
      <c r="F30" s="63">
        <f t="shared" si="6"/>
        <v>0</v>
      </c>
      <c r="G30" s="283" t="str">
        <f t="shared" si="7"/>
        <v/>
      </c>
      <c r="H30" s="288"/>
    </row>
    <row r="31" spans="1:8" x14ac:dyDescent="0.2">
      <c r="A31" s="61" t="s">
        <v>52</v>
      </c>
      <c r="B31" s="60">
        <f t="shared" ref="B31" si="15">SUM(B32:B33)</f>
        <v>30000</v>
      </c>
      <c r="C31" s="60"/>
      <c r="D31" s="60">
        <f t="shared" si="1"/>
        <v>30000</v>
      </c>
      <c r="E31" s="60"/>
      <c r="F31" s="60">
        <f t="shared" si="6"/>
        <v>0</v>
      </c>
      <c r="G31" s="282" t="str">
        <f t="shared" si="7"/>
        <v/>
      </c>
      <c r="H31" s="288"/>
    </row>
    <row r="32" spans="1:8" x14ac:dyDescent="0.2">
      <c r="A32" s="49" t="s">
        <v>78</v>
      </c>
      <c r="B32" s="62">
        <v>5000</v>
      </c>
      <c r="C32" s="62"/>
      <c r="D32" s="62">
        <f t="shared" si="1"/>
        <v>5000</v>
      </c>
      <c r="E32" s="62"/>
      <c r="F32" s="62">
        <f t="shared" si="6"/>
        <v>0</v>
      </c>
      <c r="G32" s="284" t="str">
        <f t="shared" si="7"/>
        <v/>
      </c>
      <c r="H32" s="288"/>
    </row>
    <row r="33" spans="1:8" x14ac:dyDescent="0.2">
      <c r="A33" s="49" t="s">
        <v>73</v>
      </c>
      <c r="B33" s="62">
        <v>25000</v>
      </c>
      <c r="C33" s="62"/>
      <c r="D33" s="62">
        <f t="shared" si="1"/>
        <v>25000</v>
      </c>
      <c r="E33" s="62"/>
      <c r="F33" s="62">
        <f t="shared" si="6"/>
        <v>0</v>
      </c>
      <c r="G33" s="284" t="str">
        <f t="shared" si="7"/>
        <v/>
      </c>
      <c r="H33" s="288"/>
    </row>
    <row r="34" spans="1:8" x14ac:dyDescent="0.2">
      <c r="A34" s="156"/>
      <c r="B34" s="149"/>
      <c r="C34" s="149"/>
      <c r="D34" s="149">
        <f t="shared" si="1"/>
        <v>0</v>
      </c>
      <c r="E34" s="149"/>
      <c r="F34" s="149">
        <f t="shared" si="6"/>
        <v>0</v>
      </c>
      <c r="G34" s="287" t="str">
        <f t="shared" si="7"/>
        <v/>
      </c>
      <c r="H34" s="288"/>
    </row>
    <row r="35" spans="1:8" x14ac:dyDescent="0.2">
      <c r="A35" s="61" t="s">
        <v>199</v>
      </c>
      <c r="B35" s="60">
        <f>B36+B40</f>
        <v>248500</v>
      </c>
      <c r="C35" s="60"/>
      <c r="D35" s="60">
        <f t="shared" si="1"/>
        <v>248500</v>
      </c>
      <c r="E35" s="60"/>
      <c r="F35" s="60">
        <f t="shared" si="6"/>
        <v>0</v>
      </c>
      <c r="G35" s="282" t="str">
        <f t="shared" si="7"/>
        <v/>
      </c>
      <c r="H35" s="288"/>
    </row>
    <row r="36" spans="1:8" x14ac:dyDescent="0.2">
      <c r="A36" s="61" t="s">
        <v>55</v>
      </c>
      <c r="B36" s="60">
        <f>B37+B38+B39</f>
        <v>235500</v>
      </c>
      <c r="C36" s="60"/>
      <c r="D36" s="60">
        <f t="shared" si="1"/>
        <v>235500</v>
      </c>
      <c r="E36" s="60"/>
      <c r="F36" s="60">
        <f t="shared" si="6"/>
        <v>0</v>
      </c>
      <c r="G36" s="282" t="str">
        <f t="shared" si="7"/>
        <v/>
      </c>
      <c r="H36" s="288"/>
    </row>
    <row r="37" spans="1:8" x14ac:dyDescent="0.2">
      <c r="A37" s="48" t="s">
        <v>75</v>
      </c>
      <c r="B37" s="63">
        <v>151000</v>
      </c>
      <c r="C37" s="63"/>
      <c r="D37" s="63">
        <f t="shared" si="1"/>
        <v>151000</v>
      </c>
      <c r="E37" s="63"/>
      <c r="F37" s="63">
        <f t="shared" si="6"/>
        <v>0</v>
      </c>
      <c r="G37" s="283" t="str">
        <f t="shared" si="7"/>
        <v/>
      </c>
      <c r="H37" s="288"/>
    </row>
    <row r="38" spans="1:8" x14ac:dyDescent="0.2">
      <c r="A38" s="48" t="s">
        <v>105</v>
      </c>
      <c r="B38" s="63">
        <v>75000</v>
      </c>
      <c r="C38" s="63"/>
      <c r="D38" s="63">
        <f t="shared" si="1"/>
        <v>75000</v>
      </c>
      <c r="E38" s="63"/>
      <c r="F38" s="63">
        <f t="shared" si="6"/>
        <v>0</v>
      </c>
      <c r="G38" s="283" t="str">
        <f t="shared" si="7"/>
        <v/>
      </c>
      <c r="H38" s="288"/>
    </row>
    <row r="39" spans="1:8" x14ac:dyDescent="0.2">
      <c r="A39" s="48" t="s">
        <v>106</v>
      </c>
      <c r="B39" s="63">
        <v>9500</v>
      </c>
      <c r="C39" s="63"/>
      <c r="D39" s="63">
        <f t="shared" si="1"/>
        <v>9500</v>
      </c>
      <c r="E39" s="63"/>
      <c r="F39" s="63">
        <f t="shared" si="6"/>
        <v>0</v>
      </c>
      <c r="G39" s="283" t="str">
        <f t="shared" si="7"/>
        <v/>
      </c>
      <c r="H39" s="288"/>
    </row>
    <row r="40" spans="1:8" x14ac:dyDescent="0.2">
      <c r="A40" s="61" t="s">
        <v>51</v>
      </c>
      <c r="B40" s="60">
        <f t="shared" ref="B40" si="16">B41+B42</f>
        <v>13000</v>
      </c>
      <c r="C40" s="60"/>
      <c r="D40" s="60">
        <f t="shared" si="1"/>
        <v>13000</v>
      </c>
      <c r="E40" s="60"/>
      <c r="F40" s="60">
        <f t="shared" si="6"/>
        <v>0</v>
      </c>
      <c r="G40" s="282" t="str">
        <f t="shared" si="7"/>
        <v/>
      </c>
      <c r="H40" s="288"/>
    </row>
    <row r="41" spans="1:8" x14ac:dyDescent="0.2">
      <c r="A41" s="48" t="s">
        <v>71</v>
      </c>
      <c r="B41" s="63">
        <v>6000</v>
      </c>
      <c r="C41" s="63"/>
      <c r="D41" s="63">
        <f t="shared" si="1"/>
        <v>6000</v>
      </c>
      <c r="E41" s="63"/>
      <c r="F41" s="63">
        <f t="shared" si="6"/>
        <v>0</v>
      </c>
      <c r="G41" s="283" t="str">
        <f t="shared" si="7"/>
        <v/>
      </c>
      <c r="H41" s="288"/>
    </row>
    <row r="42" spans="1:8" x14ac:dyDescent="0.2">
      <c r="A42" s="48" t="s">
        <v>72</v>
      </c>
      <c r="B42" s="63">
        <v>7000</v>
      </c>
      <c r="C42" s="63"/>
      <c r="D42" s="63">
        <f t="shared" si="1"/>
        <v>7000</v>
      </c>
      <c r="E42" s="63"/>
      <c r="F42" s="63">
        <f t="shared" si="6"/>
        <v>0</v>
      </c>
      <c r="G42" s="283" t="str">
        <f t="shared" si="7"/>
        <v/>
      </c>
      <c r="H42" s="288"/>
    </row>
    <row r="43" spans="1:8" x14ac:dyDescent="0.2">
      <c r="A43" s="61"/>
      <c r="B43" s="60"/>
      <c r="C43" s="60"/>
      <c r="D43" s="60">
        <f t="shared" si="1"/>
        <v>0</v>
      </c>
      <c r="E43" s="60"/>
      <c r="F43" s="60">
        <f t="shared" si="6"/>
        <v>0</v>
      </c>
      <c r="G43" s="282" t="str">
        <f t="shared" si="7"/>
        <v/>
      </c>
      <c r="H43" s="288"/>
    </row>
    <row r="44" spans="1:8" x14ac:dyDescent="0.2">
      <c r="A44" s="61" t="s">
        <v>200</v>
      </c>
      <c r="B44" s="60">
        <f>B45+B50</f>
        <v>1046142</v>
      </c>
      <c r="C44" s="60"/>
      <c r="D44" s="60">
        <f t="shared" si="1"/>
        <v>1046142</v>
      </c>
      <c r="E44" s="60"/>
      <c r="F44" s="60">
        <f t="shared" si="6"/>
        <v>0</v>
      </c>
      <c r="G44" s="282" t="str">
        <f t="shared" si="7"/>
        <v/>
      </c>
      <c r="H44" s="288"/>
    </row>
    <row r="45" spans="1:8" x14ac:dyDescent="0.2">
      <c r="A45" s="61" t="s">
        <v>52</v>
      </c>
      <c r="B45" s="60">
        <f>SUM(B46:B49)</f>
        <v>1002400</v>
      </c>
      <c r="C45" s="60"/>
      <c r="D45" s="60">
        <f t="shared" si="1"/>
        <v>1002400</v>
      </c>
      <c r="E45" s="60"/>
      <c r="F45" s="60">
        <f t="shared" si="6"/>
        <v>0</v>
      </c>
      <c r="G45" s="282" t="str">
        <f t="shared" si="7"/>
        <v/>
      </c>
      <c r="H45" s="288"/>
    </row>
    <row r="46" spans="1:8" x14ac:dyDescent="0.2">
      <c r="A46" s="48" t="s">
        <v>102</v>
      </c>
      <c r="B46" s="63">
        <v>137000</v>
      </c>
      <c r="C46" s="63"/>
      <c r="D46" s="63">
        <f t="shared" si="1"/>
        <v>137000</v>
      </c>
      <c r="E46" s="63"/>
      <c r="F46" s="63">
        <f t="shared" si="6"/>
        <v>0</v>
      </c>
      <c r="G46" s="283" t="str">
        <f t="shared" si="7"/>
        <v/>
      </c>
      <c r="H46" s="288"/>
    </row>
    <row r="47" spans="1:8" x14ac:dyDescent="0.2">
      <c r="A47" s="48" t="s">
        <v>214</v>
      </c>
      <c r="B47" s="63">
        <v>18400</v>
      </c>
      <c r="C47" s="63"/>
      <c r="D47" s="63">
        <f t="shared" si="1"/>
        <v>18400</v>
      </c>
      <c r="E47" s="63"/>
      <c r="F47" s="63">
        <f t="shared" si="6"/>
        <v>0</v>
      </c>
      <c r="G47" s="283" t="str">
        <f t="shared" si="7"/>
        <v/>
      </c>
      <c r="H47" s="288"/>
    </row>
    <row r="48" spans="1:8" x14ac:dyDescent="0.2">
      <c r="A48" s="48" t="s">
        <v>103</v>
      </c>
      <c r="B48" s="63">
        <v>815000</v>
      </c>
      <c r="C48" s="63"/>
      <c r="D48" s="63">
        <f t="shared" si="1"/>
        <v>815000</v>
      </c>
      <c r="E48" s="63"/>
      <c r="F48" s="63">
        <f t="shared" si="6"/>
        <v>0</v>
      </c>
      <c r="G48" s="283" t="str">
        <f t="shared" si="7"/>
        <v/>
      </c>
      <c r="H48" s="288"/>
    </row>
    <row r="49" spans="1:8" x14ac:dyDescent="0.2">
      <c r="A49" s="48" t="s">
        <v>104</v>
      </c>
      <c r="B49" s="63">
        <v>32000</v>
      </c>
      <c r="C49" s="63"/>
      <c r="D49" s="63">
        <f t="shared" si="1"/>
        <v>32000</v>
      </c>
      <c r="E49" s="63"/>
      <c r="F49" s="63">
        <f t="shared" si="6"/>
        <v>0</v>
      </c>
      <c r="G49" s="283" t="str">
        <f t="shared" si="7"/>
        <v/>
      </c>
      <c r="H49" s="288"/>
    </row>
    <row r="50" spans="1:8" x14ac:dyDescent="0.2">
      <c r="A50" s="61" t="s">
        <v>51</v>
      </c>
      <c r="B50" s="60">
        <f t="shared" ref="B50" si="17">SUM(B51:B52)</f>
        <v>43742</v>
      </c>
      <c r="C50" s="60"/>
      <c r="D50" s="60">
        <f t="shared" si="1"/>
        <v>43742</v>
      </c>
      <c r="E50" s="60"/>
      <c r="F50" s="60">
        <f t="shared" si="6"/>
        <v>0</v>
      </c>
      <c r="G50" s="282" t="str">
        <f t="shared" si="7"/>
        <v/>
      </c>
      <c r="H50" s="288"/>
    </row>
    <row r="51" spans="1:8" x14ac:dyDescent="0.2">
      <c r="A51" s="48" t="s">
        <v>71</v>
      </c>
      <c r="B51" s="63">
        <v>38742</v>
      </c>
      <c r="C51" s="63"/>
      <c r="D51" s="63">
        <f t="shared" si="1"/>
        <v>38742</v>
      </c>
      <c r="E51" s="63"/>
      <c r="F51" s="63">
        <f t="shared" si="6"/>
        <v>0</v>
      </c>
      <c r="G51" s="283" t="str">
        <f t="shared" si="7"/>
        <v/>
      </c>
      <c r="H51" s="288"/>
    </row>
    <row r="52" spans="1:8" x14ac:dyDescent="0.2">
      <c r="A52" s="48" t="s">
        <v>72</v>
      </c>
      <c r="B52" s="63">
        <v>5000</v>
      </c>
      <c r="C52" s="63"/>
      <c r="D52" s="63">
        <f t="shared" si="1"/>
        <v>5000</v>
      </c>
      <c r="E52" s="63"/>
      <c r="F52" s="63">
        <f t="shared" si="6"/>
        <v>0</v>
      </c>
      <c r="G52" s="283" t="str">
        <f t="shared" si="7"/>
        <v/>
      </c>
      <c r="H52" s="288"/>
    </row>
    <row r="53" spans="1:8" x14ac:dyDescent="0.2">
      <c r="A53" s="48"/>
      <c r="B53" s="63"/>
      <c r="C53" s="63"/>
      <c r="D53" s="63">
        <f t="shared" si="1"/>
        <v>0</v>
      </c>
      <c r="E53" s="63"/>
      <c r="F53" s="63">
        <f t="shared" si="6"/>
        <v>0</v>
      </c>
      <c r="G53" s="283" t="str">
        <f t="shared" si="7"/>
        <v/>
      </c>
      <c r="H53" s="288"/>
    </row>
  </sheetData>
  <autoFilter ref="A3:B53" xr:uid="{00000000-0001-0000-0600-000000000000}"/>
  <mergeCells count="2">
    <mergeCell ref="E3:E4"/>
    <mergeCell ref="F3:H3"/>
  </mergeCells>
  <pageMargins left="1.1811023622047245" right="0.47244094488188981" top="0.47244094488188981" bottom="0.98425196850393704" header="0.51181102362204722" footer="0.51181102362204722"/>
  <pageSetup paperSize="9" fitToHeight="0" orientation="portrait" r:id="rId1"/>
  <headerFooter alignWithMargins="0">
    <oddFooter>&amp;C&amp;P/&amp;N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22AF2-E6A3-441F-9A82-D8CECBEDEFB3}">
  <sheetPr codeName="Sheet2"/>
  <dimension ref="A1:P29"/>
  <sheetViews>
    <sheetView workbookViewId="0">
      <selection activeCell="D29" sqref="D29"/>
    </sheetView>
  </sheetViews>
  <sheetFormatPr defaultRowHeight="12.75" x14ac:dyDescent="0.2"/>
  <cols>
    <col min="1" max="1" width="5.140625" style="154" customWidth="1"/>
    <col min="2" max="2" width="22.85546875" style="154" customWidth="1"/>
    <col min="3" max="3" width="18.85546875" style="154" customWidth="1"/>
    <col min="4" max="4" width="18.42578125" style="154" customWidth="1"/>
    <col min="5" max="5" width="18.5703125" style="154" customWidth="1"/>
    <col min="6" max="6" width="14.28515625" style="154" customWidth="1"/>
    <col min="7" max="8" width="8.85546875" style="154" customWidth="1"/>
    <col min="9" max="9" width="15.42578125" style="154" customWidth="1"/>
    <col min="10" max="10" width="9.140625" style="154"/>
    <col min="11" max="11" width="9.7109375" style="154" customWidth="1"/>
    <col min="12" max="12" width="12.5703125" style="154" customWidth="1"/>
    <col min="13" max="13" width="15.42578125" style="154" customWidth="1"/>
    <col min="14" max="15" width="12" style="154" customWidth="1"/>
    <col min="16" max="16" width="24.42578125" style="154" customWidth="1"/>
    <col min="17" max="256" width="9.140625" style="154"/>
    <col min="257" max="257" width="5.140625" style="154" customWidth="1"/>
    <col min="258" max="258" width="22.85546875" style="154" customWidth="1"/>
    <col min="259" max="259" width="18.85546875" style="154" customWidth="1"/>
    <col min="260" max="260" width="18.42578125" style="154" customWidth="1"/>
    <col min="261" max="261" width="18.5703125" style="154" customWidth="1"/>
    <col min="262" max="262" width="14.28515625" style="154" customWidth="1"/>
    <col min="263" max="264" width="8.85546875" style="154" customWidth="1"/>
    <col min="265" max="265" width="15.42578125" style="154" customWidth="1"/>
    <col min="266" max="266" width="9.140625" style="154"/>
    <col min="267" max="267" width="9.7109375" style="154" customWidth="1"/>
    <col min="268" max="268" width="12.5703125" style="154" customWidth="1"/>
    <col min="269" max="269" width="15.42578125" style="154" customWidth="1"/>
    <col min="270" max="271" width="12" style="154" customWidth="1"/>
    <col min="272" max="272" width="24.42578125" style="154" customWidth="1"/>
    <col min="273" max="512" width="9.140625" style="154"/>
    <col min="513" max="513" width="5.140625" style="154" customWidth="1"/>
    <col min="514" max="514" width="22.85546875" style="154" customWidth="1"/>
    <col min="515" max="515" width="18.85546875" style="154" customWidth="1"/>
    <col min="516" max="516" width="18.42578125" style="154" customWidth="1"/>
    <col min="517" max="517" width="18.5703125" style="154" customWidth="1"/>
    <col min="518" max="518" width="14.28515625" style="154" customWidth="1"/>
    <col min="519" max="520" width="8.85546875" style="154" customWidth="1"/>
    <col min="521" max="521" width="15.42578125" style="154" customWidth="1"/>
    <col min="522" max="522" width="9.140625" style="154"/>
    <col min="523" max="523" width="9.7109375" style="154" customWidth="1"/>
    <col min="524" max="524" width="12.5703125" style="154" customWidth="1"/>
    <col min="525" max="525" width="15.42578125" style="154" customWidth="1"/>
    <col min="526" max="527" width="12" style="154" customWidth="1"/>
    <col min="528" max="528" width="24.42578125" style="154" customWidth="1"/>
    <col min="529" max="768" width="9.140625" style="154"/>
    <col min="769" max="769" width="5.140625" style="154" customWidth="1"/>
    <col min="770" max="770" width="22.85546875" style="154" customWidth="1"/>
    <col min="771" max="771" width="18.85546875" style="154" customWidth="1"/>
    <col min="772" max="772" width="18.42578125" style="154" customWidth="1"/>
    <col min="773" max="773" width="18.5703125" style="154" customWidth="1"/>
    <col min="774" max="774" width="14.28515625" style="154" customWidth="1"/>
    <col min="775" max="776" width="8.85546875" style="154" customWidth="1"/>
    <col min="777" max="777" width="15.42578125" style="154" customWidth="1"/>
    <col min="778" max="778" width="9.140625" style="154"/>
    <col min="779" max="779" width="9.7109375" style="154" customWidth="1"/>
    <col min="780" max="780" width="12.5703125" style="154" customWidth="1"/>
    <col min="781" max="781" width="15.42578125" style="154" customWidth="1"/>
    <col min="782" max="783" width="12" style="154" customWidth="1"/>
    <col min="784" max="784" width="24.42578125" style="154" customWidth="1"/>
    <col min="785" max="1024" width="9.140625" style="154"/>
    <col min="1025" max="1025" width="5.140625" style="154" customWidth="1"/>
    <col min="1026" max="1026" width="22.85546875" style="154" customWidth="1"/>
    <col min="1027" max="1027" width="18.85546875" style="154" customWidth="1"/>
    <col min="1028" max="1028" width="18.42578125" style="154" customWidth="1"/>
    <col min="1029" max="1029" width="18.5703125" style="154" customWidth="1"/>
    <col min="1030" max="1030" width="14.28515625" style="154" customWidth="1"/>
    <col min="1031" max="1032" width="8.85546875" style="154" customWidth="1"/>
    <col min="1033" max="1033" width="15.42578125" style="154" customWidth="1"/>
    <col min="1034" max="1034" width="9.140625" style="154"/>
    <col min="1035" max="1035" width="9.7109375" style="154" customWidth="1"/>
    <col min="1036" max="1036" width="12.5703125" style="154" customWidth="1"/>
    <col min="1037" max="1037" width="15.42578125" style="154" customWidth="1"/>
    <col min="1038" max="1039" width="12" style="154" customWidth="1"/>
    <col min="1040" max="1040" width="24.42578125" style="154" customWidth="1"/>
    <col min="1041" max="1280" width="9.140625" style="154"/>
    <col min="1281" max="1281" width="5.140625" style="154" customWidth="1"/>
    <col min="1282" max="1282" width="22.85546875" style="154" customWidth="1"/>
    <col min="1283" max="1283" width="18.85546875" style="154" customWidth="1"/>
    <col min="1284" max="1284" width="18.42578125" style="154" customWidth="1"/>
    <col min="1285" max="1285" width="18.5703125" style="154" customWidth="1"/>
    <col min="1286" max="1286" width="14.28515625" style="154" customWidth="1"/>
    <col min="1287" max="1288" width="8.85546875" style="154" customWidth="1"/>
    <col min="1289" max="1289" width="15.42578125" style="154" customWidth="1"/>
    <col min="1290" max="1290" width="9.140625" style="154"/>
    <col min="1291" max="1291" width="9.7109375" style="154" customWidth="1"/>
    <col min="1292" max="1292" width="12.5703125" style="154" customWidth="1"/>
    <col min="1293" max="1293" width="15.42578125" style="154" customWidth="1"/>
    <col min="1294" max="1295" width="12" style="154" customWidth="1"/>
    <col min="1296" max="1296" width="24.42578125" style="154" customWidth="1"/>
    <col min="1297" max="1536" width="9.140625" style="154"/>
    <col min="1537" max="1537" width="5.140625" style="154" customWidth="1"/>
    <col min="1538" max="1538" width="22.85546875" style="154" customWidth="1"/>
    <col min="1539" max="1539" width="18.85546875" style="154" customWidth="1"/>
    <col min="1540" max="1540" width="18.42578125" style="154" customWidth="1"/>
    <col min="1541" max="1541" width="18.5703125" style="154" customWidth="1"/>
    <col min="1542" max="1542" width="14.28515625" style="154" customWidth="1"/>
    <col min="1543" max="1544" width="8.85546875" style="154" customWidth="1"/>
    <col min="1545" max="1545" width="15.42578125" style="154" customWidth="1"/>
    <col min="1546" max="1546" width="9.140625" style="154"/>
    <col min="1547" max="1547" width="9.7109375" style="154" customWidth="1"/>
    <col min="1548" max="1548" width="12.5703125" style="154" customWidth="1"/>
    <col min="1549" max="1549" width="15.42578125" style="154" customWidth="1"/>
    <col min="1550" max="1551" width="12" style="154" customWidth="1"/>
    <col min="1552" max="1552" width="24.42578125" style="154" customWidth="1"/>
    <col min="1553" max="1792" width="9.140625" style="154"/>
    <col min="1793" max="1793" width="5.140625" style="154" customWidth="1"/>
    <col min="1794" max="1794" width="22.85546875" style="154" customWidth="1"/>
    <col min="1795" max="1795" width="18.85546875" style="154" customWidth="1"/>
    <col min="1796" max="1796" width="18.42578125" style="154" customWidth="1"/>
    <col min="1797" max="1797" width="18.5703125" style="154" customWidth="1"/>
    <col min="1798" max="1798" width="14.28515625" style="154" customWidth="1"/>
    <col min="1799" max="1800" width="8.85546875" style="154" customWidth="1"/>
    <col min="1801" max="1801" width="15.42578125" style="154" customWidth="1"/>
    <col min="1802" max="1802" width="9.140625" style="154"/>
    <col min="1803" max="1803" width="9.7109375" style="154" customWidth="1"/>
    <col min="1804" max="1804" width="12.5703125" style="154" customWidth="1"/>
    <col min="1805" max="1805" width="15.42578125" style="154" customWidth="1"/>
    <col min="1806" max="1807" width="12" style="154" customWidth="1"/>
    <col min="1808" max="1808" width="24.42578125" style="154" customWidth="1"/>
    <col min="1809" max="2048" width="9.140625" style="154"/>
    <col min="2049" max="2049" width="5.140625" style="154" customWidth="1"/>
    <col min="2050" max="2050" width="22.85546875" style="154" customWidth="1"/>
    <col min="2051" max="2051" width="18.85546875" style="154" customWidth="1"/>
    <col min="2052" max="2052" width="18.42578125" style="154" customWidth="1"/>
    <col min="2053" max="2053" width="18.5703125" style="154" customWidth="1"/>
    <col min="2054" max="2054" width="14.28515625" style="154" customWidth="1"/>
    <col min="2055" max="2056" width="8.85546875" style="154" customWidth="1"/>
    <col min="2057" max="2057" width="15.42578125" style="154" customWidth="1"/>
    <col min="2058" max="2058" width="9.140625" style="154"/>
    <col min="2059" max="2059" width="9.7109375" style="154" customWidth="1"/>
    <col min="2060" max="2060" width="12.5703125" style="154" customWidth="1"/>
    <col min="2061" max="2061" width="15.42578125" style="154" customWidth="1"/>
    <col min="2062" max="2063" width="12" style="154" customWidth="1"/>
    <col min="2064" max="2064" width="24.42578125" style="154" customWidth="1"/>
    <col min="2065" max="2304" width="9.140625" style="154"/>
    <col min="2305" max="2305" width="5.140625" style="154" customWidth="1"/>
    <col min="2306" max="2306" width="22.85546875" style="154" customWidth="1"/>
    <col min="2307" max="2307" width="18.85546875" style="154" customWidth="1"/>
    <col min="2308" max="2308" width="18.42578125" style="154" customWidth="1"/>
    <col min="2309" max="2309" width="18.5703125" style="154" customWidth="1"/>
    <col min="2310" max="2310" width="14.28515625" style="154" customWidth="1"/>
    <col min="2311" max="2312" width="8.85546875" style="154" customWidth="1"/>
    <col min="2313" max="2313" width="15.42578125" style="154" customWidth="1"/>
    <col min="2314" max="2314" width="9.140625" style="154"/>
    <col min="2315" max="2315" width="9.7109375" style="154" customWidth="1"/>
    <col min="2316" max="2316" width="12.5703125" style="154" customWidth="1"/>
    <col min="2317" max="2317" width="15.42578125" style="154" customWidth="1"/>
    <col min="2318" max="2319" width="12" style="154" customWidth="1"/>
    <col min="2320" max="2320" width="24.42578125" style="154" customWidth="1"/>
    <col min="2321" max="2560" width="9.140625" style="154"/>
    <col min="2561" max="2561" width="5.140625" style="154" customWidth="1"/>
    <col min="2562" max="2562" width="22.85546875" style="154" customWidth="1"/>
    <col min="2563" max="2563" width="18.85546875" style="154" customWidth="1"/>
    <col min="2564" max="2564" width="18.42578125" style="154" customWidth="1"/>
    <col min="2565" max="2565" width="18.5703125" style="154" customWidth="1"/>
    <col min="2566" max="2566" width="14.28515625" style="154" customWidth="1"/>
    <col min="2567" max="2568" width="8.85546875" style="154" customWidth="1"/>
    <col min="2569" max="2569" width="15.42578125" style="154" customWidth="1"/>
    <col min="2570" max="2570" width="9.140625" style="154"/>
    <col min="2571" max="2571" width="9.7109375" style="154" customWidth="1"/>
    <col min="2572" max="2572" width="12.5703125" style="154" customWidth="1"/>
    <col min="2573" max="2573" width="15.42578125" style="154" customWidth="1"/>
    <col min="2574" max="2575" width="12" style="154" customWidth="1"/>
    <col min="2576" max="2576" width="24.42578125" style="154" customWidth="1"/>
    <col min="2577" max="2816" width="9.140625" style="154"/>
    <col min="2817" max="2817" width="5.140625" style="154" customWidth="1"/>
    <col min="2818" max="2818" width="22.85546875" style="154" customWidth="1"/>
    <col min="2819" max="2819" width="18.85546875" style="154" customWidth="1"/>
    <col min="2820" max="2820" width="18.42578125" style="154" customWidth="1"/>
    <col min="2821" max="2821" width="18.5703125" style="154" customWidth="1"/>
    <col min="2822" max="2822" width="14.28515625" style="154" customWidth="1"/>
    <col min="2823" max="2824" width="8.85546875" style="154" customWidth="1"/>
    <col min="2825" max="2825" width="15.42578125" style="154" customWidth="1"/>
    <col min="2826" max="2826" width="9.140625" style="154"/>
    <col min="2827" max="2827" width="9.7109375" style="154" customWidth="1"/>
    <col min="2828" max="2828" width="12.5703125" style="154" customWidth="1"/>
    <col min="2829" max="2829" width="15.42578125" style="154" customWidth="1"/>
    <col min="2830" max="2831" width="12" style="154" customWidth="1"/>
    <col min="2832" max="2832" width="24.42578125" style="154" customWidth="1"/>
    <col min="2833" max="3072" width="9.140625" style="154"/>
    <col min="3073" max="3073" width="5.140625" style="154" customWidth="1"/>
    <col min="3074" max="3074" width="22.85546875" style="154" customWidth="1"/>
    <col min="3075" max="3075" width="18.85546875" style="154" customWidth="1"/>
    <col min="3076" max="3076" width="18.42578125" style="154" customWidth="1"/>
    <col min="3077" max="3077" width="18.5703125" style="154" customWidth="1"/>
    <col min="3078" max="3078" width="14.28515625" style="154" customWidth="1"/>
    <col min="3079" max="3080" width="8.85546875" style="154" customWidth="1"/>
    <col min="3081" max="3081" width="15.42578125" style="154" customWidth="1"/>
    <col min="3082" max="3082" width="9.140625" style="154"/>
    <col min="3083" max="3083" width="9.7109375" style="154" customWidth="1"/>
    <col min="3084" max="3084" width="12.5703125" style="154" customWidth="1"/>
    <col min="3085" max="3085" width="15.42578125" style="154" customWidth="1"/>
    <col min="3086" max="3087" width="12" style="154" customWidth="1"/>
    <col min="3088" max="3088" width="24.42578125" style="154" customWidth="1"/>
    <col min="3089" max="3328" width="9.140625" style="154"/>
    <col min="3329" max="3329" width="5.140625" style="154" customWidth="1"/>
    <col min="3330" max="3330" width="22.85546875" style="154" customWidth="1"/>
    <col min="3331" max="3331" width="18.85546875" style="154" customWidth="1"/>
    <col min="3332" max="3332" width="18.42578125" style="154" customWidth="1"/>
    <col min="3333" max="3333" width="18.5703125" style="154" customWidth="1"/>
    <col min="3334" max="3334" width="14.28515625" style="154" customWidth="1"/>
    <col min="3335" max="3336" width="8.85546875" style="154" customWidth="1"/>
    <col min="3337" max="3337" width="15.42578125" style="154" customWidth="1"/>
    <col min="3338" max="3338" width="9.140625" style="154"/>
    <col min="3339" max="3339" width="9.7109375" style="154" customWidth="1"/>
    <col min="3340" max="3340" width="12.5703125" style="154" customWidth="1"/>
    <col min="3341" max="3341" width="15.42578125" style="154" customWidth="1"/>
    <col min="3342" max="3343" width="12" style="154" customWidth="1"/>
    <col min="3344" max="3344" width="24.42578125" style="154" customWidth="1"/>
    <col min="3345" max="3584" width="9.140625" style="154"/>
    <col min="3585" max="3585" width="5.140625" style="154" customWidth="1"/>
    <col min="3586" max="3586" width="22.85546875" style="154" customWidth="1"/>
    <col min="3587" max="3587" width="18.85546875" style="154" customWidth="1"/>
    <col min="3588" max="3588" width="18.42578125" style="154" customWidth="1"/>
    <col min="3589" max="3589" width="18.5703125" style="154" customWidth="1"/>
    <col min="3590" max="3590" width="14.28515625" style="154" customWidth="1"/>
    <col min="3591" max="3592" width="8.85546875" style="154" customWidth="1"/>
    <col min="3593" max="3593" width="15.42578125" style="154" customWidth="1"/>
    <col min="3594" max="3594" width="9.140625" style="154"/>
    <col min="3595" max="3595" width="9.7109375" style="154" customWidth="1"/>
    <col min="3596" max="3596" width="12.5703125" style="154" customWidth="1"/>
    <col min="3597" max="3597" width="15.42578125" style="154" customWidth="1"/>
    <col min="3598" max="3599" width="12" style="154" customWidth="1"/>
    <col min="3600" max="3600" width="24.42578125" style="154" customWidth="1"/>
    <col min="3601" max="3840" width="9.140625" style="154"/>
    <col min="3841" max="3841" width="5.140625" style="154" customWidth="1"/>
    <col min="3842" max="3842" width="22.85546875" style="154" customWidth="1"/>
    <col min="3843" max="3843" width="18.85546875" style="154" customWidth="1"/>
    <col min="3844" max="3844" width="18.42578125" style="154" customWidth="1"/>
    <col min="3845" max="3845" width="18.5703125" style="154" customWidth="1"/>
    <col min="3846" max="3846" width="14.28515625" style="154" customWidth="1"/>
    <col min="3847" max="3848" width="8.85546875" style="154" customWidth="1"/>
    <col min="3849" max="3849" width="15.42578125" style="154" customWidth="1"/>
    <col min="3850" max="3850" width="9.140625" style="154"/>
    <col min="3851" max="3851" width="9.7109375" style="154" customWidth="1"/>
    <col min="3852" max="3852" width="12.5703125" style="154" customWidth="1"/>
    <col min="3853" max="3853" width="15.42578125" style="154" customWidth="1"/>
    <col min="3854" max="3855" width="12" style="154" customWidth="1"/>
    <col min="3856" max="3856" width="24.42578125" style="154" customWidth="1"/>
    <col min="3857" max="4096" width="9.140625" style="154"/>
    <col min="4097" max="4097" width="5.140625" style="154" customWidth="1"/>
    <col min="4098" max="4098" width="22.85546875" style="154" customWidth="1"/>
    <col min="4099" max="4099" width="18.85546875" style="154" customWidth="1"/>
    <col min="4100" max="4100" width="18.42578125" style="154" customWidth="1"/>
    <col min="4101" max="4101" width="18.5703125" style="154" customWidth="1"/>
    <col min="4102" max="4102" width="14.28515625" style="154" customWidth="1"/>
    <col min="4103" max="4104" width="8.85546875" style="154" customWidth="1"/>
    <col min="4105" max="4105" width="15.42578125" style="154" customWidth="1"/>
    <col min="4106" max="4106" width="9.140625" style="154"/>
    <col min="4107" max="4107" width="9.7109375" style="154" customWidth="1"/>
    <col min="4108" max="4108" width="12.5703125" style="154" customWidth="1"/>
    <col min="4109" max="4109" width="15.42578125" style="154" customWidth="1"/>
    <col min="4110" max="4111" width="12" style="154" customWidth="1"/>
    <col min="4112" max="4112" width="24.42578125" style="154" customWidth="1"/>
    <col min="4113" max="4352" width="9.140625" style="154"/>
    <col min="4353" max="4353" width="5.140625" style="154" customWidth="1"/>
    <col min="4354" max="4354" width="22.85546875" style="154" customWidth="1"/>
    <col min="4355" max="4355" width="18.85546875" style="154" customWidth="1"/>
    <col min="4356" max="4356" width="18.42578125" style="154" customWidth="1"/>
    <col min="4357" max="4357" width="18.5703125" style="154" customWidth="1"/>
    <col min="4358" max="4358" width="14.28515625" style="154" customWidth="1"/>
    <col min="4359" max="4360" width="8.85546875" style="154" customWidth="1"/>
    <col min="4361" max="4361" width="15.42578125" style="154" customWidth="1"/>
    <col min="4362" max="4362" width="9.140625" style="154"/>
    <col min="4363" max="4363" width="9.7109375" style="154" customWidth="1"/>
    <col min="4364" max="4364" width="12.5703125" style="154" customWidth="1"/>
    <col min="4365" max="4365" width="15.42578125" style="154" customWidth="1"/>
    <col min="4366" max="4367" width="12" style="154" customWidth="1"/>
    <col min="4368" max="4368" width="24.42578125" style="154" customWidth="1"/>
    <col min="4369" max="4608" width="9.140625" style="154"/>
    <col min="4609" max="4609" width="5.140625" style="154" customWidth="1"/>
    <col min="4610" max="4610" width="22.85546875" style="154" customWidth="1"/>
    <col min="4611" max="4611" width="18.85546875" style="154" customWidth="1"/>
    <col min="4612" max="4612" width="18.42578125" style="154" customWidth="1"/>
    <col min="4613" max="4613" width="18.5703125" style="154" customWidth="1"/>
    <col min="4614" max="4614" width="14.28515625" style="154" customWidth="1"/>
    <col min="4615" max="4616" width="8.85546875" style="154" customWidth="1"/>
    <col min="4617" max="4617" width="15.42578125" style="154" customWidth="1"/>
    <col min="4618" max="4618" width="9.140625" style="154"/>
    <col min="4619" max="4619" width="9.7109375" style="154" customWidth="1"/>
    <col min="4620" max="4620" width="12.5703125" style="154" customWidth="1"/>
    <col min="4621" max="4621" width="15.42578125" style="154" customWidth="1"/>
    <col min="4622" max="4623" width="12" style="154" customWidth="1"/>
    <col min="4624" max="4624" width="24.42578125" style="154" customWidth="1"/>
    <col min="4625" max="4864" width="9.140625" style="154"/>
    <col min="4865" max="4865" width="5.140625" style="154" customWidth="1"/>
    <col min="4866" max="4866" width="22.85546875" style="154" customWidth="1"/>
    <col min="4867" max="4867" width="18.85546875" style="154" customWidth="1"/>
    <col min="4868" max="4868" width="18.42578125" style="154" customWidth="1"/>
    <col min="4869" max="4869" width="18.5703125" style="154" customWidth="1"/>
    <col min="4870" max="4870" width="14.28515625" style="154" customWidth="1"/>
    <col min="4871" max="4872" width="8.85546875" style="154" customWidth="1"/>
    <col min="4873" max="4873" width="15.42578125" style="154" customWidth="1"/>
    <col min="4874" max="4874" width="9.140625" style="154"/>
    <col min="4875" max="4875" width="9.7109375" style="154" customWidth="1"/>
    <col min="4876" max="4876" width="12.5703125" style="154" customWidth="1"/>
    <col min="4877" max="4877" width="15.42578125" style="154" customWidth="1"/>
    <col min="4878" max="4879" width="12" style="154" customWidth="1"/>
    <col min="4880" max="4880" width="24.42578125" style="154" customWidth="1"/>
    <col min="4881" max="5120" width="9.140625" style="154"/>
    <col min="5121" max="5121" width="5.140625" style="154" customWidth="1"/>
    <col min="5122" max="5122" width="22.85546875" style="154" customWidth="1"/>
    <col min="5123" max="5123" width="18.85546875" style="154" customWidth="1"/>
    <col min="5124" max="5124" width="18.42578125" style="154" customWidth="1"/>
    <col min="5125" max="5125" width="18.5703125" style="154" customWidth="1"/>
    <col min="5126" max="5126" width="14.28515625" style="154" customWidth="1"/>
    <col min="5127" max="5128" width="8.85546875" style="154" customWidth="1"/>
    <col min="5129" max="5129" width="15.42578125" style="154" customWidth="1"/>
    <col min="5130" max="5130" width="9.140625" style="154"/>
    <col min="5131" max="5131" width="9.7109375" style="154" customWidth="1"/>
    <col min="5132" max="5132" width="12.5703125" style="154" customWidth="1"/>
    <col min="5133" max="5133" width="15.42578125" style="154" customWidth="1"/>
    <col min="5134" max="5135" width="12" style="154" customWidth="1"/>
    <col min="5136" max="5136" width="24.42578125" style="154" customWidth="1"/>
    <col min="5137" max="5376" width="9.140625" style="154"/>
    <col min="5377" max="5377" width="5.140625" style="154" customWidth="1"/>
    <col min="5378" max="5378" width="22.85546875" style="154" customWidth="1"/>
    <col min="5379" max="5379" width="18.85546875" style="154" customWidth="1"/>
    <col min="5380" max="5380" width="18.42578125" style="154" customWidth="1"/>
    <col min="5381" max="5381" width="18.5703125" style="154" customWidth="1"/>
    <col min="5382" max="5382" width="14.28515625" style="154" customWidth="1"/>
    <col min="5383" max="5384" width="8.85546875" style="154" customWidth="1"/>
    <col min="5385" max="5385" width="15.42578125" style="154" customWidth="1"/>
    <col min="5386" max="5386" width="9.140625" style="154"/>
    <col min="5387" max="5387" width="9.7109375" style="154" customWidth="1"/>
    <col min="5388" max="5388" width="12.5703125" style="154" customWidth="1"/>
    <col min="5389" max="5389" width="15.42578125" style="154" customWidth="1"/>
    <col min="5390" max="5391" width="12" style="154" customWidth="1"/>
    <col min="5392" max="5392" width="24.42578125" style="154" customWidth="1"/>
    <col min="5393" max="5632" width="9.140625" style="154"/>
    <col min="5633" max="5633" width="5.140625" style="154" customWidth="1"/>
    <col min="5634" max="5634" width="22.85546875" style="154" customWidth="1"/>
    <col min="5635" max="5635" width="18.85546875" style="154" customWidth="1"/>
    <col min="5636" max="5636" width="18.42578125" style="154" customWidth="1"/>
    <col min="5637" max="5637" width="18.5703125" style="154" customWidth="1"/>
    <col min="5638" max="5638" width="14.28515625" style="154" customWidth="1"/>
    <col min="5639" max="5640" width="8.85546875" style="154" customWidth="1"/>
    <col min="5641" max="5641" width="15.42578125" style="154" customWidth="1"/>
    <col min="5642" max="5642" width="9.140625" style="154"/>
    <col min="5643" max="5643" width="9.7109375" style="154" customWidth="1"/>
    <col min="5644" max="5644" width="12.5703125" style="154" customWidth="1"/>
    <col min="5645" max="5645" width="15.42578125" style="154" customWidth="1"/>
    <col min="5646" max="5647" width="12" style="154" customWidth="1"/>
    <col min="5648" max="5648" width="24.42578125" style="154" customWidth="1"/>
    <col min="5649" max="5888" width="9.140625" style="154"/>
    <col min="5889" max="5889" width="5.140625" style="154" customWidth="1"/>
    <col min="5890" max="5890" width="22.85546875" style="154" customWidth="1"/>
    <col min="5891" max="5891" width="18.85546875" style="154" customWidth="1"/>
    <col min="5892" max="5892" width="18.42578125" style="154" customWidth="1"/>
    <col min="5893" max="5893" width="18.5703125" style="154" customWidth="1"/>
    <col min="5894" max="5894" width="14.28515625" style="154" customWidth="1"/>
    <col min="5895" max="5896" width="8.85546875" style="154" customWidth="1"/>
    <col min="5897" max="5897" width="15.42578125" style="154" customWidth="1"/>
    <col min="5898" max="5898" width="9.140625" style="154"/>
    <col min="5899" max="5899" width="9.7109375" style="154" customWidth="1"/>
    <col min="5900" max="5900" width="12.5703125" style="154" customWidth="1"/>
    <col min="5901" max="5901" width="15.42578125" style="154" customWidth="1"/>
    <col min="5902" max="5903" width="12" style="154" customWidth="1"/>
    <col min="5904" max="5904" width="24.42578125" style="154" customWidth="1"/>
    <col min="5905" max="6144" width="9.140625" style="154"/>
    <col min="6145" max="6145" width="5.140625" style="154" customWidth="1"/>
    <col min="6146" max="6146" width="22.85546875" style="154" customWidth="1"/>
    <col min="6147" max="6147" width="18.85546875" style="154" customWidth="1"/>
    <col min="6148" max="6148" width="18.42578125" style="154" customWidth="1"/>
    <col min="6149" max="6149" width="18.5703125" style="154" customWidth="1"/>
    <col min="6150" max="6150" width="14.28515625" style="154" customWidth="1"/>
    <col min="6151" max="6152" width="8.85546875" style="154" customWidth="1"/>
    <col min="6153" max="6153" width="15.42578125" style="154" customWidth="1"/>
    <col min="6154" max="6154" width="9.140625" style="154"/>
    <col min="6155" max="6155" width="9.7109375" style="154" customWidth="1"/>
    <col min="6156" max="6156" width="12.5703125" style="154" customWidth="1"/>
    <col min="6157" max="6157" width="15.42578125" style="154" customWidth="1"/>
    <col min="6158" max="6159" width="12" style="154" customWidth="1"/>
    <col min="6160" max="6160" width="24.42578125" style="154" customWidth="1"/>
    <col min="6161" max="6400" width="9.140625" style="154"/>
    <col min="6401" max="6401" width="5.140625" style="154" customWidth="1"/>
    <col min="6402" max="6402" width="22.85546875" style="154" customWidth="1"/>
    <col min="6403" max="6403" width="18.85546875" style="154" customWidth="1"/>
    <col min="6404" max="6404" width="18.42578125" style="154" customWidth="1"/>
    <col min="6405" max="6405" width="18.5703125" style="154" customWidth="1"/>
    <col min="6406" max="6406" width="14.28515625" style="154" customWidth="1"/>
    <col min="6407" max="6408" width="8.85546875" style="154" customWidth="1"/>
    <col min="6409" max="6409" width="15.42578125" style="154" customWidth="1"/>
    <col min="6410" max="6410" width="9.140625" style="154"/>
    <col min="6411" max="6411" width="9.7109375" style="154" customWidth="1"/>
    <col min="6412" max="6412" width="12.5703125" style="154" customWidth="1"/>
    <col min="6413" max="6413" width="15.42578125" style="154" customWidth="1"/>
    <col min="6414" max="6415" width="12" style="154" customWidth="1"/>
    <col min="6416" max="6416" width="24.42578125" style="154" customWidth="1"/>
    <col min="6417" max="6656" width="9.140625" style="154"/>
    <col min="6657" max="6657" width="5.140625" style="154" customWidth="1"/>
    <col min="6658" max="6658" width="22.85546875" style="154" customWidth="1"/>
    <col min="6659" max="6659" width="18.85546875" style="154" customWidth="1"/>
    <col min="6660" max="6660" width="18.42578125" style="154" customWidth="1"/>
    <col min="6661" max="6661" width="18.5703125" style="154" customWidth="1"/>
    <col min="6662" max="6662" width="14.28515625" style="154" customWidth="1"/>
    <col min="6663" max="6664" width="8.85546875" style="154" customWidth="1"/>
    <col min="6665" max="6665" width="15.42578125" style="154" customWidth="1"/>
    <col min="6666" max="6666" width="9.140625" style="154"/>
    <col min="6667" max="6667" width="9.7109375" style="154" customWidth="1"/>
    <col min="6668" max="6668" width="12.5703125" style="154" customWidth="1"/>
    <col min="6669" max="6669" width="15.42578125" style="154" customWidth="1"/>
    <col min="6670" max="6671" width="12" style="154" customWidth="1"/>
    <col min="6672" max="6672" width="24.42578125" style="154" customWidth="1"/>
    <col min="6673" max="6912" width="9.140625" style="154"/>
    <col min="6913" max="6913" width="5.140625" style="154" customWidth="1"/>
    <col min="6914" max="6914" width="22.85546875" style="154" customWidth="1"/>
    <col min="6915" max="6915" width="18.85546875" style="154" customWidth="1"/>
    <col min="6916" max="6916" width="18.42578125" style="154" customWidth="1"/>
    <col min="6917" max="6917" width="18.5703125" style="154" customWidth="1"/>
    <col min="6918" max="6918" width="14.28515625" style="154" customWidth="1"/>
    <col min="6919" max="6920" width="8.85546875" style="154" customWidth="1"/>
    <col min="6921" max="6921" width="15.42578125" style="154" customWidth="1"/>
    <col min="6922" max="6922" width="9.140625" style="154"/>
    <col min="6923" max="6923" width="9.7109375" style="154" customWidth="1"/>
    <col min="6924" max="6924" width="12.5703125" style="154" customWidth="1"/>
    <col min="6925" max="6925" width="15.42578125" style="154" customWidth="1"/>
    <col min="6926" max="6927" width="12" style="154" customWidth="1"/>
    <col min="6928" max="6928" width="24.42578125" style="154" customWidth="1"/>
    <col min="6929" max="7168" width="9.140625" style="154"/>
    <col min="7169" max="7169" width="5.140625" style="154" customWidth="1"/>
    <col min="7170" max="7170" width="22.85546875" style="154" customWidth="1"/>
    <col min="7171" max="7171" width="18.85546875" style="154" customWidth="1"/>
    <col min="7172" max="7172" width="18.42578125" style="154" customWidth="1"/>
    <col min="7173" max="7173" width="18.5703125" style="154" customWidth="1"/>
    <col min="7174" max="7174" width="14.28515625" style="154" customWidth="1"/>
    <col min="7175" max="7176" width="8.85546875" style="154" customWidth="1"/>
    <col min="7177" max="7177" width="15.42578125" style="154" customWidth="1"/>
    <col min="7178" max="7178" width="9.140625" style="154"/>
    <col min="7179" max="7179" width="9.7109375" style="154" customWidth="1"/>
    <col min="7180" max="7180" width="12.5703125" style="154" customWidth="1"/>
    <col min="7181" max="7181" width="15.42578125" style="154" customWidth="1"/>
    <col min="7182" max="7183" width="12" style="154" customWidth="1"/>
    <col min="7184" max="7184" width="24.42578125" style="154" customWidth="1"/>
    <col min="7185" max="7424" width="9.140625" style="154"/>
    <col min="7425" max="7425" width="5.140625" style="154" customWidth="1"/>
    <col min="7426" max="7426" width="22.85546875" style="154" customWidth="1"/>
    <col min="7427" max="7427" width="18.85546875" style="154" customWidth="1"/>
    <col min="7428" max="7428" width="18.42578125" style="154" customWidth="1"/>
    <col min="7429" max="7429" width="18.5703125" style="154" customWidth="1"/>
    <col min="7430" max="7430" width="14.28515625" style="154" customWidth="1"/>
    <col min="7431" max="7432" width="8.85546875" style="154" customWidth="1"/>
    <col min="7433" max="7433" width="15.42578125" style="154" customWidth="1"/>
    <col min="7434" max="7434" width="9.140625" style="154"/>
    <col min="7435" max="7435" width="9.7109375" style="154" customWidth="1"/>
    <col min="7436" max="7436" width="12.5703125" style="154" customWidth="1"/>
    <col min="7437" max="7437" width="15.42578125" style="154" customWidth="1"/>
    <col min="7438" max="7439" width="12" style="154" customWidth="1"/>
    <col min="7440" max="7440" width="24.42578125" style="154" customWidth="1"/>
    <col min="7441" max="7680" width="9.140625" style="154"/>
    <col min="7681" max="7681" width="5.140625" style="154" customWidth="1"/>
    <col min="7682" max="7682" width="22.85546875" style="154" customWidth="1"/>
    <col min="7683" max="7683" width="18.85546875" style="154" customWidth="1"/>
    <col min="7684" max="7684" width="18.42578125" style="154" customWidth="1"/>
    <col min="7685" max="7685" width="18.5703125" style="154" customWidth="1"/>
    <col min="7686" max="7686" width="14.28515625" style="154" customWidth="1"/>
    <col min="7687" max="7688" width="8.85546875" style="154" customWidth="1"/>
    <col min="7689" max="7689" width="15.42578125" style="154" customWidth="1"/>
    <col min="7690" max="7690" width="9.140625" style="154"/>
    <col min="7691" max="7691" width="9.7109375" style="154" customWidth="1"/>
    <col min="7692" max="7692" width="12.5703125" style="154" customWidth="1"/>
    <col min="7693" max="7693" width="15.42578125" style="154" customWidth="1"/>
    <col min="7694" max="7695" width="12" style="154" customWidth="1"/>
    <col min="7696" max="7696" width="24.42578125" style="154" customWidth="1"/>
    <col min="7697" max="7936" width="9.140625" style="154"/>
    <col min="7937" max="7937" width="5.140625" style="154" customWidth="1"/>
    <col min="7938" max="7938" width="22.85546875" style="154" customWidth="1"/>
    <col min="7939" max="7939" width="18.85546875" style="154" customWidth="1"/>
    <col min="7940" max="7940" width="18.42578125" style="154" customWidth="1"/>
    <col min="7941" max="7941" width="18.5703125" style="154" customWidth="1"/>
    <col min="7942" max="7942" width="14.28515625" style="154" customWidth="1"/>
    <col min="7943" max="7944" width="8.85546875" style="154" customWidth="1"/>
    <col min="7945" max="7945" width="15.42578125" style="154" customWidth="1"/>
    <col min="7946" max="7946" width="9.140625" style="154"/>
    <col min="7947" max="7947" width="9.7109375" style="154" customWidth="1"/>
    <col min="7948" max="7948" width="12.5703125" style="154" customWidth="1"/>
    <col min="7949" max="7949" width="15.42578125" style="154" customWidth="1"/>
    <col min="7950" max="7951" width="12" style="154" customWidth="1"/>
    <col min="7952" max="7952" width="24.42578125" style="154" customWidth="1"/>
    <col min="7953" max="8192" width="9.140625" style="154"/>
    <col min="8193" max="8193" width="5.140625" style="154" customWidth="1"/>
    <col min="8194" max="8194" width="22.85546875" style="154" customWidth="1"/>
    <col min="8195" max="8195" width="18.85546875" style="154" customWidth="1"/>
    <col min="8196" max="8196" width="18.42578125" style="154" customWidth="1"/>
    <col min="8197" max="8197" width="18.5703125" style="154" customWidth="1"/>
    <col min="8198" max="8198" width="14.28515625" style="154" customWidth="1"/>
    <col min="8199" max="8200" width="8.85546875" style="154" customWidth="1"/>
    <col min="8201" max="8201" width="15.42578125" style="154" customWidth="1"/>
    <col min="8202" max="8202" width="9.140625" style="154"/>
    <col min="8203" max="8203" width="9.7109375" style="154" customWidth="1"/>
    <col min="8204" max="8204" width="12.5703125" style="154" customWidth="1"/>
    <col min="8205" max="8205" width="15.42578125" style="154" customWidth="1"/>
    <col min="8206" max="8207" width="12" style="154" customWidth="1"/>
    <col min="8208" max="8208" width="24.42578125" style="154" customWidth="1"/>
    <col min="8209" max="8448" width="9.140625" style="154"/>
    <col min="8449" max="8449" width="5.140625" style="154" customWidth="1"/>
    <col min="8450" max="8450" width="22.85546875" style="154" customWidth="1"/>
    <col min="8451" max="8451" width="18.85546875" style="154" customWidth="1"/>
    <col min="8452" max="8452" width="18.42578125" style="154" customWidth="1"/>
    <col min="8453" max="8453" width="18.5703125" style="154" customWidth="1"/>
    <col min="8454" max="8454" width="14.28515625" style="154" customWidth="1"/>
    <col min="8455" max="8456" width="8.85546875" style="154" customWidth="1"/>
    <col min="8457" max="8457" width="15.42578125" style="154" customWidth="1"/>
    <col min="8458" max="8458" width="9.140625" style="154"/>
    <col min="8459" max="8459" width="9.7109375" style="154" customWidth="1"/>
    <col min="8460" max="8460" width="12.5703125" style="154" customWidth="1"/>
    <col min="8461" max="8461" width="15.42578125" style="154" customWidth="1"/>
    <col min="8462" max="8463" width="12" style="154" customWidth="1"/>
    <col min="8464" max="8464" width="24.42578125" style="154" customWidth="1"/>
    <col min="8465" max="8704" width="9.140625" style="154"/>
    <col min="8705" max="8705" width="5.140625" style="154" customWidth="1"/>
    <col min="8706" max="8706" width="22.85546875" style="154" customWidth="1"/>
    <col min="8707" max="8707" width="18.85546875" style="154" customWidth="1"/>
    <col min="8708" max="8708" width="18.42578125" style="154" customWidth="1"/>
    <col min="8709" max="8709" width="18.5703125" style="154" customWidth="1"/>
    <col min="8710" max="8710" width="14.28515625" style="154" customWidth="1"/>
    <col min="8711" max="8712" width="8.85546875" style="154" customWidth="1"/>
    <col min="8713" max="8713" width="15.42578125" style="154" customWidth="1"/>
    <col min="8714" max="8714" width="9.140625" style="154"/>
    <col min="8715" max="8715" width="9.7109375" style="154" customWidth="1"/>
    <col min="8716" max="8716" width="12.5703125" style="154" customWidth="1"/>
    <col min="8717" max="8717" width="15.42578125" style="154" customWidth="1"/>
    <col min="8718" max="8719" width="12" style="154" customWidth="1"/>
    <col min="8720" max="8720" width="24.42578125" style="154" customWidth="1"/>
    <col min="8721" max="8960" width="9.140625" style="154"/>
    <col min="8961" max="8961" width="5.140625" style="154" customWidth="1"/>
    <col min="8962" max="8962" width="22.85546875" style="154" customWidth="1"/>
    <col min="8963" max="8963" width="18.85546875" style="154" customWidth="1"/>
    <col min="8964" max="8964" width="18.42578125" style="154" customWidth="1"/>
    <col min="8965" max="8965" width="18.5703125" style="154" customWidth="1"/>
    <col min="8966" max="8966" width="14.28515625" style="154" customWidth="1"/>
    <col min="8967" max="8968" width="8.85546875" style="154" customWidth="1"/>
    <col min="8969" max="8969" width="15.42578125" style="154" customWidth="1"/>
    <col min="8970" max="8970" width="9.140625" style="154"/>
    <col min="8971" max="8971" width="9.7109375" style="154" customWidth="1"/>
    <col min="8972" max="8972" width="12.5703125" style="154" customWidth="1"/>
    <col min="8973" max="8973" width="15.42578125" style="154" customWidth="1"/>
    <col min="8974" max="8975" width="12" style="154" customWidth="1"/>
    <col min="8976" max="8976" width="24.42578125" style="154" customWidth="1"/>
    <col min="8977" max="9216" width="9.140625" style="154"/>
    <col min="9217" max="9217" width="5.140625" style="154" customWidth="1"/>
    <col min="9218" max="9218" width="22.85546875" style="154" customWidth="1"/>
    <col min="9219" max="9219" width="18.85546875" style="154" customWidth="1"/>
    <col min="9220" max="9220" width="18.42578125" style="154" customWidth="1"/>
    <col min="9221" max="9221" width="18.5703125" style="154" customWidth="1"/>
    <col min="9222" max="9222" width="14.28515625" style="154" customWidth="1"/>
    <col min="9223" max="9224" width="8.85546875" style="154" customWidth="1"/>
    <col min="9225" max="9225" width="15.42578125" style="154" customWidth="1"/>
    <col min="9226" max="9226" width="9.140625" style="154"/>
    <col min="9227" max="9227" width="9.7109375" style="154" customWidth="1"/>
    <col min="9228" max="9228" width="12.5703125" style="154" customWidth="1"/>
    <col min="9229" max="9229" width="15.42578125" style="154" customWidth="1"/>
    <col min="9230" max="9231" width="12" style="154" customWidth="1"/>
    <col min="9232" max="9232" width="24.42578125" style="154" customWidth="1"/>
    <col min="9233" max="9472" width="9.140625" style="154"/>
    <col min="9473" max="9473" width="5.140625" style="154" customWidth="1"/>
    <col min="9474" max="9474" width="22.85546875" style="154" customWidth="1"/>
    <col min="9475" max="9475" width="18.85546875" style="154" customWidth="1"/>
    <col min="9476" max="9476" width="18.42578125" style="154" customWidth="1"/>
    <col min="9477" max="9477" width="18.5703125" style="154" customWidth="1"/>
    <col min="9478" max="9478" width="14.28515625" style="154" customWidth="1"/>
    <col min="9479" max="9480" width="8.85546875" style="154" customWidth="1"/>
    <col min="9481" max="9481" width="15.42578125" style="154" customWidth="1"/>
    <col min="9482" max="9482" width="9.140625" style="154"/>
    <col min="9483" max="9483" width="9.7109375" style="154" customWidth="1"/>
    <col min="9484" max="9484" width="12.5703125" style="154" customWidth="1"/>
    <col min="9485" max="9485" width="15.42578125" style="154" customWidth="1"/>
    <col min="9486" max="9487" width="12" style="154" customWidth="1"/>
    <col min="9488" max="9488" width="24.42578125" style="154" customWidth="1"/>
    <col min="9489" max="9728" width="9.140625" style="154"/>
    <col min="9729" max="9729" width="5.140625" style="154" customWidth="1"/>
    <col min="9730" max="9730" width="22.85546875" style="154" customWidth="1"/>
    <col min="9731" max="9731" width="18.85546875" style="154" customWidth="1"/>
    <col min="9732" max="9732" width="18.42578125" style="154" customWidth="1"/>
    <col min="9733" max="9733" width="18.5703125" style="154" customWidth="1"/>
    <col min="9734" max="9734" width="14.28515625" style="154" customWidth="1"/>
    <col min="9735" max="9736" width="8.85546875" style="154" customWidth="1"/>
    <col min="9737" max="9737" width="15.42578125" style="154" customWidth="1"/>
    <col min="9738" max="9738" width="9.140625" style="154"/>
    <col min="9739" max="9739" width="9.7109375" style="154" customWidth="1"/>
    <col min="9740" max="9740" width="12.5703125" style="154" customWidth="1"/>
    <col min="9741" max="9741" width="15.42578125" style="154" customWidth="1"/>
    <col min="9742" max="9743" width="12" style="154" customWidth="1"/>
    <col min="9744" max="9744" width="24.42578125" style="154" customWidth="1"/>
    <col min="9745" max="9984" width="9.140625" style="154"/>
    <col min="9985" max="9985" width="5.140625" style="154" customWidth="1"/>
    <col min="9986" max="9986" width="22.85546875" style="154" customWidth="1"/>
    <col min="9987" max="9987" width="18.85546875" style="154" customWidth="1"/>
    <col min="9988" max="9988" width="18.42578125" style="154" customWidth="1"/>
    <col min="9989" max="9989" width="18.5703125" style="154" customWidth="1"/>
    <col min="9990" max="9990" width="14.28515625" style="154" customWidth="1"/>
    <col min="9991" max="9992" width="8.85546875" style="154" customWidth="1"/>
    <col min="9993" max="9993" width="15.42578125" style="154" customWidth="1"/>
    <col min="9994" max="9994" width="9.140625" style="154"/>
    <col min="9995" max="9995" width="9.7109375" style="154" customWidth="1"/>
    <col min="9996" max="9996" width="12.5703125" style="154" customWidth="1"/>
    <col min="9997" max="9997" width="15.42578125" style="154" customWidth="1"/>
    <col min="9998" max="9999" width="12" style="154" customWidth="1"/>
    <col min="10000" max="10000" width="24.42578125" style="154" customWidth="1"/>
    <col min="10001" max="10240" width="9.140625" style="154"/>
    <col min="10241" max="10241" width="5.140625" style="154" customWidth="1"/>
    <col min="10242" max="10242" width="22.85546875" style="154" customWidth="1"/>
    <col min="10243" max="10243" width="18.85546875" style="154" customWidth="1"/>
    <col min="10244" max="10244" width="18.42578125" style="154" customWidth="1"/>
    <col min="10245" max="10245" width="18.5703125" style="154" customWidth="1"/>
    <col min="10246" max="10246" width="14.28515625" style="154" customWidth="1"/>
    <col min="10247" max="10248" width="8.85546875" style="154" customWidth="1"/>
    <col min="10249" max="10249" width="15.42578125" style="154" customWidth="1"/>
    <col min="10250" max="10250" width="9.140625" style="154"/>
    <col min="10251" max="10251" width="9.7109375" style="154" customWidth="1"/>
    <col min="10252" max="10252" width="12.5703125" style="154" customWidth="1"/>
    <col min="10253" max="10253" width="15.42578125" style="154" customWidth="1"/>
    <col min="10254" max="10255" width="12" style="154" customWidth="1"/>
    <col min="10256" max="10256" width="24.42578125" style="154" customWidth="1"/>
    <col min="10257" max="10496" width="9.140625" style="154"/>
    <col min="10497" max="10497" width="5.140625" style="154" customWidth="1"/>
    <col min="10498" max="10498" width="22.85546875" style="154" customWidth="1"/>
    <col min="10499" max="10499" width="18.85546875" style="154" customWidth="1"/>
    <col min="10500" max="10500" width="18.42578125" style="154" customWidth="1"/>
    <col min="10501" max="10501" width="18.5703125" style="154" customWidth="1"/>
    <col min="10502" max="10502" width="14.28515625" style="154" customWidth="1"/>
    <col min="10503" max="10504" width="8.85546875" style="154" customWidth="1"/>
    <col min="10505" max="10505" width="15.42578125" style="154" customWidth="1"/>
    <col min="10506" max="10506" width="9.140625" style="154"/>
    <col min="10507" max="10507" width="9.7109375" style="154" customWidth="1"/>
    <col min="10508" max="10508" width="12.5703125" style="154" customWidth="1"/>
    <col min="10509" max="10509" width="15.42578125" style="154" customWidth="1"/>
    <col min="10510" max="10511" width="12" style="154" customWidth="1"/>
    <col min="10512" max="10512" width="24.42578125" style="154" customWidth="1"/>
    <col min="10513" max="10752" width="9.140625" style="154"/>
    <col min="10753" max="10753" width="5.140625" style="154" customWidth="1"/>
    <col min="10754" max="10754" width="22.85546875" style="154" customWidth="1"/>
    <col min="10755" max="10755" width="18.85546875" style="154" customWidth="1"/>
    <col min="10756" max="10756" width="18.42578125" style="154" customWidth="1"/>
    <col min="10757" max="10757" width="18.5703125" style="154" customWidth="1"/>
    <col min="10758" max="10758" width="14.28515625" style="154" customWidth="1"/>
    <col min="10759" max="10760" width="8.85546875" style="154" customWidth="1"/>
    <col min="10761" max="10761" width="15.42578125" style="154" customWidth="1"/>
    <col min="10762" max="10762" width="9.140625" style="154"/>
    <col min="10763" max="10763" width="9.7109375" style="154" customWidth="1"/>
    <col min="10764" max="10764" width="12.5703125" style="154" customWidth="1"/>
    <col min="10765" max="10765" width="15.42578125" style="154" customWidth="1"/>
    <col min="10766" max="10767" width="12" style="154" customWidth="1"/>
    <col min="10768" max="10768" width="24.42578125" style="154" customWidth="1"/>
    <col min="10769" max="11008" width="9.140625" style="154"/>
    <col min="11009" max="11009" width="5.140625" style="154" customWidth="1"/>
    <col min="11010" max="11010" width="22.85546875" style="154" customWidth="1"/>
    <col min="11011" max="11011" width="18.85546875" style="154" customWidth="1"/>
    <col min="11012" max="11012" width="18.42578125" style="154" customWidth="1"/>
    <col min="11013" max="11013" width="18.5703125" style="154" customWidth="1"/>
    <col min="11014" max="11014" width="14.28515625" style="154" customWidth="1"/>
    <col min="11015" max="11016" width="8.85546875" style="154" customWidth="1"/>
    <col min="11017" max="11017" width="15.42578125" style="154" customWidth="1"/>
    <col min="11018" max="11018" width="9.140625" style="154"/>
    <col min="11019" max="11019" width="9.7109375" style="154" customWidth="1"/>
    <col min="11020" max="11020" width="12.5703125" style="154" customWidth="1"/>
    <col min="11021" max="11021" width="15.42578125" style="154" customWidth="1"/>
    <col min="11022" max="11023" width="12" style="154" customWidth="1"/>
    <col min="11024" max="11024" width="24.42578125" style="154" customWidth="1"/>
    <col min="11025" max="11264" width="9.140625" style="154"/>
    <col min="11265" max="11265" width="5.140625" style="154" customWidth="1"/>
    <col min="11266" max="11266" width="22.85546875" style="154" customWidth="1"/>
    <col min="11267" max="11267" width="18.85546875" style="154" customWidth="1"/>
    <col min="11268" max="11268" width="18.42578125" style="154" customWidth="1"/>
    <col min="11269" max="11269" width="18.5703125" style="154" customWidth="1"/>
    <col min="11270" max="11270" width="14.28515625" style="154" customWidth="1"/>
    <col min="11271" max="11272" width="8.85546875" style="154" customWidth="1"/>
    <col min="11273" max="11273" width="15.42578125" style="154" customWidth="1"/>
    <col min="11274" max="11274" width="9.140625" style="154"/>
    <col min="11275" max="11275" width="9.7109375" style="154" customWidth="1"/>
    <col min="11276" max="11276" width="12.5703125" style="154" customWidth="1"/>
    <col min="11277" max="11277" width="15.42578125" style="154" customWidth="1"/>
    <col min="11278" max="11279" width="12" style="154" customWidth="1"/>
    <col min="11280" max="11280" width="24.42578125" style="154" customWidth="1"/>
    <col min="11281" max="11520" width="9.140625" style="154"/>
    <col min="11521" max="11521" width="5.140625" style="154" customWidth="1"/>
    <col min="11522" max="11522" width="22.85546875" style="154" customWidth="1"/>
    <col min="11523" max="11523" width="18.85546875" style="154" customWidth="1"/>
    <col min="11524" max="11524" width="18.42578125" style="154" customWidth="1"/>
    <col min="11525" max="11525" width="18.5703125" style="154" customWidth="1"/>
    <col min="11526" max="11526" width="14.28515625" style="154" customWidth="1"/>
    <col min="11527" max="11528" width="8.85546875" style="154" customWidth="1"/>
    <col min="11529" max="11529" width="15.42578125" style="154" customWidth="1"/>
    <col min="11530" max="11530" width="9.140625" style="154"/>
    <col min="11531" max="11531" width="9.7109375" style="154" customWidth="1"/>
    <col min="11532" max="11532" width="12.5703125" style="154" customWidth="1"/>
    <col min="11533" max="11533" width="15.42578125" style="154" customWidth="1"/>
    <col min="11534" max="11535" width="12" style="154" customWidth="1"/>
    <col min="11536" max="11536" width="24.42578125" style="154" customWidth="1"/>
    <col min="11537" max="11776" width="9.140625" style="154"/>
    <col min="11777" max="11777" width="5.140625" style="154" customWidth="1"/>
    <col min="11778" max="11778" width="22.85546875" style="154" customWidth="1"/>
    <col min="11779" max="11779" width="18.85546875" style="154" customWidth="1"/>
    <col min="11780" max="11780" width="18.42578125" style="154" customWidth="1"/>
    <col min="11781" max="11781" width="18.5703125" style="154" customWidth="1"/>
    <col min="11782" max="11782" width="14.28515625" style="154" customWidth="1"/>
    <col min="11783" max="11784" width="8.85546875" style="154" customWidth="1"/>
    <col min="11785" max="11785" width="15.42578125" style="154" customWidth="1"/>
    <col min="11786" max="11786" width="9.140625" style="154"/>
    <col min="11787" max="11787" width="9.7109375" style="154" customWidth="1"/>
    <col min="11788" max="11788" width="12.5703125" style="154" customWidth="1"/>
    <col min="11789" max="11789" width="15.42578125" style="154" customWidth="1"/>
    <col min="11790" max="11791" width="12" style="154" customWidth="1"/>
    <col min="11792" max="11792" width="24.42578125" style="154" customWidth="1"/>
    <col min="11793" max="12032" width="9.140625" style="154"/>
    <col min="12033" max="12033" width="5.140625" style="154" customWidth="1"/>
    <col min="12034" max="12034" width="22.85546875" style="154" customWidth="1"/>
    <col min="12035" max="12035" width="18.85546875" style="154" customWidth="1"/>
    <col min="12036" max="12036" width="18.42578125" style="154" customWidth="1"/>
    <col min="12037" max="12037" width="18.5703125" style="154" customWidth="1"/>
    <col min="12038" max="12038" width="14.28515625" style="154" customWidth="1"/>
    <col min="12039" max="12040" width="8.85546875" style="154" customWidth="1"/>
    <col min="12041" max="12041" width="15.42578125" style="154" customWidth="1"/>
    <col min="12042" max="12042" width="9.140625" style="154"/>
    <col min="12043" max="12043" width="9.7109375" style="154" customWidth="1"/>
    <col min="12044" max="12044" width="12.5703125" style="154" customWidth="1"/>
    <col min="12045" max="12045" width="15.42578125" style="154" customWidth="1"/>
    <col min="12046" max="12047" width="12" style="154" customWidth="1"/>
    <col min="12048" max="12048" width="24.42578125" style="154" customWidth="1"/>
    <col min="12049" max="12288" width="9.140625" style="154"/>
    <col min="12289" max="12289" width="5.140625" style="154" customWidth="1"/>
    <col min="12290" max="12290" width="22.85546875" style="154" customWidth="1"/>
    <col min="12291" max="12291" width="18.85546875" style="154" customWidth="1"/>
    <col min="12292" max="12292" width="18.42578125" style="154" customWidth="1"/>
    <col min="12293" max="12293" width="18.5703125" style="154" customWidth="1"/>
    <col min="12294" max="12294" width="14.28515625" style="154" customWidth="1"/>
    <col min="12295" max="12296" width="8.85546875" style="154" customWidth="1"/>
    <col min="12297" max="12297" width="15.42578125" style="154" customWidth="1"/>
    <col min="12298" max="12298" width="9.140625" style="154"/>
    <col min="12299" max="12299" width="9.7109375" style="154" customWidth="1"/>
    <col min="12300" max="12300" width="12.5703125" style="154" customWidth="1"/>
    <col min="12301" max="12301" width="15.42578125" style="154" customWidth="1"/>
    <col min="12302" max="12303" width="12" style="154" customWidth="1"/>
    <col min="12304" max="12304" width="24.42578125" style="154" customWidth="1"/>
    <col min="12305" max="12544" width="9.140625" style="154"/>
    <col min="12545" max="12545" width="5.140625" style="154" customWidth="1"/>
    <col min="12546" max="12546" width="22.85546875" style="154" customWidth="1"/>
    <col min="12547" max="12547" width="18.85546875" style="154" customWidth="1"/>
    <col min="12548" max="12548" width="18.42578125" style="154" customWidth="1"/>
    <col min="12549" max="12549" width="18.5703125" style="154" customWidth="1"/>
    <col min="12550" max="12550" width="14.28515625" style="154" customWidth="1"/>
    <col min="12551" max="12552" width="8.85546875" style="154" customWidth="1"/>
    <col min="12553" max="12553" width="15.42578125" style="154" customWidth="1"/>
    <col min="12554" max="12554" width="9.140625" style="154"/>
    <col min="12555" max="12555" width="9.7109375" style="154" customWidth="1"/>
    <col min="12556" max="12556" width="12.5703125" style="154" customWidth="1"/>
    <col min="12557" max="12557" width="15.42578125" style="154" customWidth="1"/>
    <col min="12558" max="12559" width="12" style="154" customWidth="1"/>
    <col min="12560" max="12560" width="24.42578125" style="154" customWidth="1"/>
    <col min="12561" max="12800" width="9.140625" style="154"/>
    <col min="12801" max="12801" width="5.140625" style="154" customWidth="1"/>
    <col min="12802" max="12802" width="22.85546875" style="154" customWidth="1"/>
    <col min="12803" max="12803" width="18.85546875" style="154" customWidth="1"/>
    <col min="12804" max="12804" width="18.42578125" style="154" customWidth="1"/>
    <col min="12805" max="12805" width="18.5703125" style="154" customWidth="1"/>
    <col min="12806" max="12806" width="14.28515625" style="154" customWidth="1"/>
    <col min="12807" max="12808" width="8.85546875" style="154" customWidth="1"/>
    <col min="12809" max="12809" width="15.42578125" style="154" customWidth="1"/>
    <col min="12810" max="12810" width="9.140625" style="154"/>
    <col min="12811" max="12811" width="9.7109375" style="154" customWidth="1"/>
    <col min="12812" max="12812" width="12.5703125" style="154" customWidth="1"/>
    <col min="12813" max="12813" width="15.42578125" style="154" customWidth="1"/>
    <col min="12814" max="12815" width="12" style="154" customWidth="1"/>
    <col min="12816" max="12816" width="24.42578125" style="154" customWidth="1"/>
    <col min="12817" max="13056" width="9.140625" style="154"/>
    <col min="13057" max="13057" width="5.140625" style="154" customWidth="1"/>
    <col min="13058" max="13058" width="22.85546875" style="154" customWidth="1"/>
    <col min="13059" max="13059" width="18.85546875" style="154" customWidth="1"/>
    <col min="13060" max="13060" width="18.42578125" style="154" customWidth="1"/>
    <col min="13061" max="13061" width="18.5703125" style="154" customWidth="1"/>
    <col min="13062" max="13062" width="14.28515625" style="154" customWidth="1"/>
    <col min="13063" max="13064" width="8.85546875" style="154" customWidth="1"/>
    <col min="13065" max="13065" width="15.42578125" style="154" customWidth="1"/>
    <col min="13066" max="13066" width="9.140625" style="154"/>
    <col min="13067" max="13067" width="9.7109375" style="154" customWidth="1"/>
    <col min="13068" max="13068" width="12.5703125" style="154" customWidth="1"/>
    <col min="13069" max="13069" width="15.42578125" style="154" customWidth="1"/>
    <col min="13070" max="13071" width="12" style="154" customWidth="1"/>
    <col min="13072" max="13072" width="24.42578125" style="154" customWidth="1"/>
    <col min="13073" max="13312" width="9.140625" style="154"/>
    <col min="13313" max="13313" width="5.140625" style="154" customWidth="1"/>
    <col min="13314" max="13314" width="22.85546875" style="154" customWidth="1"/>
    <col min="13315" max="13315" width="18.85546875" style="154" customWidth="1"/>
    <col min="13316" max="13316" width="18.42578125" style="154" customWidth="1"/>
    <col min="13317" max="13317" width="18.5703125" style="154" customWidth="1"/>
    <col min="13318" max="13318" width="14.28515625" style="154" customWidth="1"/>
    <col min="13319" max="13320" width="8.85546875" style="154" customWidth="1"/>
    <col min="13321" max="13321" width="15.42578125" style="154" customWidth="1"/>
    <col min="13322" max="13322" width="9.140625" style="154"/>
    <col min="13323" max="13323" width="9.7109375" style="154" customWidth="1"/>
    <col min="13324" max="13324" width="12.5703125" style="154" customWidth="1"/>
    <col min="13325" max="13325" width="15.42578125" style="154" customWidth="1"/>
    <col min="13326" max="13327" width="12" style="154" customWidth="1"/>
    <col min="13328" max="13328" width="24.42578125" style="154" customWidth="1"/>
    <col min="13329" max="13568" width="9.140625" style="154"/>
    <col min="13569" max="13569" width="5.140625" style="154" customWidth="1"/>
    <col min="13570" max="13570" width="22.85546875" style="154" customWidth="1"/>
    <col min="13571" max="13571" width="18.85546875" style="154" customWidth="1"/>
    <col min="13572" max="13572" width="18.42578125" style="154" customWidth="1"/>
    <col min="13573" max="13573" width="18.5703125" style="154" customWidth="1"/>
    <col min="13574" max="13574" width="14.28515625" style="154" customWidth="1"/>
    <col min="13575" max="13576" width="8.85546875" style="154" customWidth="1"/>
    <col min="13577" max="13577" width="15.42578125" style="154" customWidth="1"/>
    <col min="13578" max="13578" width="9.140625" style="154"/>
    <col min="13579" max="13579" width="9.7109375" style="154" customWidth="1"/>
    <col min="13580" max="13580" width="12.5703125" style="154" customWidth="1"/>
    <col min="13581" max="13581" width="15.42578125" style="154" customWidth="1"/>
    <col min="13582" max="13583" width="12" style="154" customWidth="1"/>
    <col min="13584" max="13584" width="24.42578125" style="154" customWidth="1"/>
    <col min="13585" max="13824" width="9.140625" style="154"/>
    <col min="13825" max="13825" width="5.140625" style="154" customWidth="1"/>
    <col min="13826" max="13826" width="22.85546875" style="154" customWidth="1"/>
    <col min="13827" max="13827" width="18.85546875" style="154" customWidth="1"/>
    <col min="13828" max="13828" width="18.42578125" style="154" customWidth="1"/>
    <col min="13829" max="13829" width="18.5703125" style="154" customWidth="1"/>
    <col min="13830" max="13830" width="14.28515625" style="154" customWidth="1"/>
    <col min="13831" max="13832" width="8.85546875" style="154" customWidth="1"/>
    <col min="13833" max="13833" width="15.42578125" style="154" customWidth="1"/>
    <col min="13834" max="13834" width="9.140625" style="154"/>
    <col min="13835" max="13835" width="9.7109375" style="154" customWidth="1"/>
    <col min="13836" max="13836" width="12.5703125" style="154" customWidth="1"/>
    <col min="13837" max="13837" width="15.42578125" style="154" customWidth="1"/>
    <col min="13838" max="13839" width="12" style="154" customWidth="1"/>
    <col min="13840" max="13840" width="24.42578125" style="154" customWidth="1"/>
    <col min="13841" max="14080" width="9.140625" style="154"/>
    <col min="14081" max="14081" width="5.140625" style="154" customWidth="1"/>
    <col min="14082" max="14082" width="22.85546875" style="154" customWidth="1"/>
    <col min="14083" max="14083" width="18.85546875" style="154" customWidth="1"/>
    <col min="14084" max="14084" width="18.42578125" style="154" customWidth="1"/>
    <col min="14085" max="14085" width="18.5703125" style="154" customWidth="1"/>
    <col min="14086" max="14086" width="14.28515625" style="154" customWidth="1"/>
    <col min="14087" max="14088" width="8.85546875" style="154" customWidth="1"/>
    <col min="14089" max="14089" width="15.42578125" style="154" customWidth="1"/>
    <col min="14090" max="14090" width="9.140625" style="154"/>
    <col min="14091" max="14091" width="9.7109375" style="154" customWidth="1"/>
    <col min="14092" max="14092" width="12.5703125" style="154" customWidth="1"/>
    <col min="14093" max="14093" width="15.42578125" style="154" customWidth="1"/>
    <col min="14094" max="14095" width="12" style="154" customWidth="1"/>
    <col min="14096" max="14096" width="24.42578125" style="154" customWidth="1"/>
    <col min="14097" max="14336" width="9.140625" style="154"/>
    <col min="14337" max="14337" width="5.140625" style="154" customWidth="1"/>
    <col min="14338" max="14338" width="22.85546875" style="154" customWidth="1"/>
    <col min="14339" max="14339" width="18.85546875" style="154" customWidth="1"/>
    <col min="14340" max="14340" width="18.42578125" style="154" customWidth="1"/>
    <col min="14341" max="14341" width="18.5703125" style="154" customWidth="1"/>
    <col min="14342" max="14342" width="14.28515625" style="154" customWidth="1"/>
    <col min="14343" max="14344" width="8.85546875" style="154" customWidth="1"/>
    <col min="14345" max="14345" width="15.42578125" style="154" customWidth="1"/>
    <col min="14346" max="14346" width="9.140625" style="154"/>
    <col min="14347" max="14347" width="9.7109375" style="154" customWidth="1"/>
    <col min="14348" max="14348" width="12.5703125" style="154" customWidth="1"/>
    <col min="14349" max="14349" width="15.42578125" style="154" customWidth="1"/>
    <col min="14350" max="14351" width="12" style="154" customWidth="1"/>
    <col min="14352" max="14352" width="24.42578125" style="154" customWidth="1"/>
    <col min="14353" max="14592" width="9.140625" style="154"/>
    <col min="14593" max="14593" width="5.140625" style="154" customWidth="1"/>
    <col min="14594" max="14594" width="22.85546875" style="154" customWidth="1"/>
    <col min="14595" max="14595" width="18.85546875" style="154" customWidth="1"/>
    <col min="14596" max="14596" width="18.42578125" style="154" customWidth="1"/>
    <col min="14597" max="14597" width="18.5703125" style="154" customWidth="1"/>
    <col min="14598" max="14598" width="14.28515625" style="154" customWidth="1"/>
    <col min="14599" max="14600" width="8.85546875" style="154" customWidth="1"/>
    <col min="14601" max="14601" width="15.42578125" style="154" customWidth="1"/>
    <col min="14602" max="14602" width="9.140625" style="154"/>
    <col min="14603" max="14603" width="9.7109375" style="154" customWidth="1"/>
    <col min="14604" max="14604" width="12.5703125" style="154" customWidth="1"/>
    <col min="14605" max="14605" width="15.42578125" style="154" customWidth="1"/>
    <col min="14606" max="14607" width="12" style="154" customWidth="1"/>
    <col min="14608" max="14608" width="24.42578125" style="154" customWidth="1"/>
    <col min="14609" max="14848" width="9.140625" style="154"/>
    <col min="14849" max="14849" width="5.140625" style="154" customWidth="1"/>
    <col min="14850" max="14850" width="22.85546875" style="154" customWidth="1"/>
    <col min="14851" max="14851" width="18.85546875" style="154" customWidth="1"/>
    <col min="14852" max="14852" width="18.42578125" style="154" customWidth="1"/>
    <col min="14853" max="14853" width="18.5703125" style="154" customWidth="1"/>
    <col min="14854" max="14854" width="14.28515625" style="154" customWidth="1"/>
    <col min="14855" max="14856" width="8.85546875" style="154" customWidth="1"/>
    <col min="14857" max="14857" width="15.42578125" style="154" customWidth="1"/>
    <col min="14858" max="14858" width="9.140625" style="154"/>
    <col min="14859" max="14859" width="9.7109375" style="154" customWidth="1"/>
    <col min="14860" max="14860" width="12.5703125" style="154" customWidth="1"/>
    <col min="14861" max="14861" width="15.42578125" style="154" customWidth="1"/>
    <col min="14862" max="14863" width="12" style="154" customWidth="1"/>
    <col min="14864" max="14864" width="24.42578125" style="154" customWidth="1"/>
    <col min="14865" max="15104" width="9.140625" style="154"/>
    <col min="15105" max="15105" width="5.140625" style="154" customWidth="1"/>
    <col min="15106" max="15106" width="22.85546875" style="154" customWidth="1"/>
    <col min="15107" max="15107" width="18.85546875" style="154" customWidth="1"/>
    <col min="15108" max="15108" width="18.42578125" style="154" customWidth="1"/>
    <col min="15109" max="15109" width="18.5703125" style="154" customWidth="1"/>
    <col min="15110" max="15110" width="14.28515625" style="154" customWidth="1"/>
    <col min="15111" max="15112" width="8.85546875" style="154" customWidth="1"/>
    <col min="15113" max="15113" width="15.42578125" style="154" customWidth="1"/>
    <col min="15114" max="15114" width="9.140625" style="154"/>
    <col min="15115" max="15115" width="9.7109375" style="154" customWidth="1"/>
    <col min="15116" max="15116" width="12.5703125" style="154" customWidth="1"/>
    <col min="15117" max="15117" width="15.42578125" style="154" customWidth="1"/>
    <col min="15118" max="15119" width="12" style="154" customWidth="1"/>
    <col min="15120" max="15120" width="24.42578125" style="154" customWidth="1"/>
    <col min="15121" max="15360" width="9.140625" style="154"/>
    <col min="15361" max="15361" width="5.140625" style="154" customWidth="1"/>
    <col min="15362" max="15362" width="22.85546875" style="154" customWidth="1"/>
    <col min="15363" max="15363" width="18.85546875" style="154" customWidth="1"/>
    <col min="15364" max="15364" width="18.42578125" style="154" customWidth="1"/>
    <col min="15365" max="15365" width="18.5703125" style="154" customWidth="1"/>
    <col min="15366" max="15366" width="14.28515625" style="154" customWidth="1"/>
    <col min="15367" max="15368" width="8.85546875" style="154" customWidth="1"/>
    <col min="15369" max="15369" width="15.42578125" style="154" customWidth="1"/>
    <col min="15370" max="15370" width="9.140625" style="154"/>
    <col min="15371" max="15371" width="9.7109375" style="154" customWidth="1"/>
    <col min="15372" max="15372" width="12.5703125" style="154" customWidth="1"/>
    <col min="15373" max="15373" width="15.42578125" style="154" customWidth="1"/>
    <col min="15374" max="15375" width="12" style="154" customWidth="1"/>
    <col min="15376" max="15376" width="24.42578125" style="154" customWidth="1"/>
    <col min="15377" max="15616" width="9.140625" style="154"/>
    <col min="15617" max="15617" width="5.140625" style="154" customWidth="1"/>
    <col min="15618" max="15618" width="22.85546875" style="154" customWidth="1"/>
    <col min="15619" max="15619" width="18.85546875" style="154" customWidth="1"/>
    <col min="15620" max="15620" width="18.42578125" style="154" customWidth="1"/>
    <col min="15621" max="15621" width="18.5703125" style="154" customWidth="1"/>
    <col min="15622" max="15622" width="14.28515625" style="154" customWidth="1"/>
    <col min="15623" max="15624" width="8.85546875" style="154" customWidth="1"/>
    <col min="15625" max="15625" width="15.42578125" style="154" customWidth="1"/>
    <col min="15626" max="15626" width="9.140625" style="154"/>
    <col min="15627" max="15627" width="9.7109375" style="154" customWidth="1"/>
    <col min="15628" max="15628" width="12.5703125" style="154" customWidth="1"/>
    <col min="15629" max="15629" width="15.42578125" style="154" customWidth="1"/>
    <col min="15630" max="15631" width="12" style="154" customWidth="1"/>
    <col min="15632" max="15632" width="24.42578125" style="154" customWidth="1"/>
    <col min="15633" max="15872" width="9.140625" style="154"/>
    <col min="15873" max="15873" width="5.140625" style="154" customWidth="1"/>
    <col min="15874" max="15874" width="22.85546875" style="154" customWidth="1"/>
    <col min="15875" max="15875" width="18.85546875" style="154" customWidth="1"/>
    <col min="15876" max="15876" width="18.42578125" style="154" customWidth="1"/>
    <col min="15877" max="15877" width="18.5703125" style="154" customWidth="1"/>
    <col min="15878" max="15878" width="14.28515625" style="154" customWidth="1"/>
    <col min="15879" max="15880" width="8.85546875" style="154" customWidth="1"/>
    <col min="15881" max="15881" width="15.42578125" style="154" customWidth="1"/>
    <col min="15882" max="15882" width="9.140625" style="154"/>
    <col min="15883" max="15883" width="9.7109375" style="154" customWidth="1"/>
    <col min="15884" max="15884" width="12.5703125" style="154" customWidth="1"/>
    <col min="15885" max="15885" width="15.42578125" style="154" customWidth="1"/>
    <col min="15886" max="15887" width="12" style="154" customWidth="1"/>
    <col min="15888" max="15888" width="24.42578125" style="154" customWidth="1"/>
    <col min="15889" max="16128" width="9.140625" style="154"/>
    <col min="16129" max="16129" width="5.140625" style="154" customWidth="1"/>
    <col min="16130" max="16130" width="22.85546875" style="154" customWidth="1"/>
    <col min="16131" max="16131" width="18.85546875" style="154" customWidth="1"/>
    <col min="16132" max="16132" width="18.42578125" style="154" customWidth="1"/>
    <col min="16133" max="16133" width="18.5703125" style="154" customWidth="1"/>
    <col min="16134" max="16134" width="14.28515625" style="154" customWidth="1"/>
    <col min="16135" max="16136" width="8.85546875" style="154" customWidth="1"/>
    <col min="16137" max="16137" width="15.42578125" style="154" customWidth="1"/>
    <col min="16138" max="16138" width="9.140625" style="154"/>
    <col min="16139" max="16139" width="9.7109375" style="154" customWidth="1"/>
    <col min="16140" max="16140" width="12.5703125" style="154" customWidth="1"/>
    <col min="16141" max="16141" width="15.42578125" style="154" customWidth="1"/>
    <col min="16142" max="16143" width="12" style="154" customWidth="1"/>
    <col min="16144" max="16144" width="24.42578125" style="154" customWidth="1"/>
    <col min="16145" max="16384" width="9.140625" style="154"/>
  </cols>
  <sheetData>
    <row r="1" spans="1:16" ht="15" x14ac:dyDescent="0.25">
      <c r="A1" s="224" t="s">
        <v>370</v>
      </c>
      <c r="P1" s="289" t="s">
        <v>371</v>
      </c>
    </row>
    <row r="2" spans="1:16" ht="15" x14ac:dyDescent="0.25">
      <c r="D2" s="290"/>
    </row>
    <row r="3" spans="1:16" ht="15" x14ac:dyDescent="0.25">
      <c r="A3" s="290" t="s">
        <v>372</v>
      </c>
      <c r="D3" s="290"/>
    </row>
    <row r="4" spans="1:16" ht="15" x14ac:dyDescent="0.25">
      <c r="F4" s="290"/>
      <c r="G4" s="290"/>
      <c r="H4" s="290"/>
      <c r="I4" s="290"/>
      <c r="J4" s="290"/>
      <c r="K4" s="290"/>
      <c r="L4" s="290"/>
      <c r="M4" s="290"/>
      <c r="N4" s="290"/>
    </row>
    <row r="6" spans="1:16" ht="17.25" x14ac:dyDescent="0.2">
      <c r="A6" s="415" t="s">
        <v>373</v>
      </c>
      <c r="B6" s="415" t="s">
        <v>374</v>
      </c>
      <c r="C6" s="415" t="s">
        <v>375</v>
      </c>
      <c r="D6" s="415" t="s">
        <v>376</v>
      </c>
      <c r="E6" s="415" t="s">
        <v>377</v>
      </c>
      <c r="F6" s="415" t="s">
        <v>378</v>
      </c>
      <c r="G6" s="417" t="s">
        <v>379</v>
      </c>
      <c r="H6" s="418"/>
      <c r="I6" s="415" t="s">
        <v>408</v>
      </c>
      <c r="J6" s="419" t="s">
        <v>380</v>
      </c>
      <c r="K6" s="420"/>
      <c r="L6" s="415" t="s">
        <v>381</v>
      </c>
      <c r="M6" s="415" t="s">
        <v>382</v>
      </c>
      <c r="N6" s="417" t="s">
        <v>383</v>
      </c>
      <c r="O6" s="418"/>
      <c r="P6" s="415" t="s">
        <v>384</v>
      </c>
    </row>
    <row r="7" spans="1:16" ht="25.5" x14ac:dyDescent="0.2">
      <c r="A7" s="416"/>
      <c r="B7" s="416"/>
      <c r="C7" s="416"/>
      <c r="D7" s="416"/>
      <c r="E7" s="416"/>
      <c r="F7" s="416"/>
      <c r="G7" s="291" t="s">
        <v>385</v>
      </c>
      <c r="H7" s="291" t="s">
        <v>386</v>
      </c>
      <c r="I7" s="416"/>
      <c r="J7" s="292">
        <v>2023</v>
      </c>
      <c r="K7" s="292" t="s">
        <v>409</v>
      </c>
      <c r="L7" s="416"/>
      <c r="M7" s="416"/>
      <c r="N7" s="293" t="s">
        <v>387</v>
      </c>
      <c r="O7" s="293" t="s">
        <v>388</v>
      </c>
      <c r="P7" s="416"/>
    </row>
    <row r="8" spans="1:16" x14ac:dyDescent="0.2">
      <c r="A8" s="294" t="s">
        <v>389</v>
      </c>
      <c r="B8" s="302"/>
      <c r="C8" s="302"/>
      <c r="D8" s="303"/>
      <c r="E8" s="302"/>
      <c r="F8" s="304"/>
      <c r="G8" s="305"/>
      <c r="H8" s="305"/>
      <c r="I8" s="304"/>
      <c r="J8" s="304"/>
      <c r="K8" s="304"/>
      <c r="L8" s="305"/>
      <c r="M8" s="306"/>
      <c r="N8" s="306"/>
      <c r="O8" s="305"/>
      <c r="P8" s="306"/>
    </row>
    <row r="9" spans="1:16" x14ac:dyDescent="0.2">
      <c r="A9" s="294" t="s">
        <v>390</v>
      </c>
      <c r="B9" s="302"/>
      <c r="C9" s="302"/>
      <c r="D9" s="303"/>
      <c r="E9" s="302"/>
      <c r="F9" s="304"/>
      <c r="G9" s="305"/>
      <c r="H9" s="305"/>
      <c r="I9" s="304"/>
      <c r="J9" s="304"/>
      <c r="K9" s="304"/>
      <c r="L9" s="305"/>
      <c r="M9" s="306"/>
      <c r="N9" s="306"/>
      <c r="O9" s="305"/>
      <c r="P9" s="306"/>
    </row>
    <row r="10" spans="1:16" x14ac:dyDescent="0.2">
      <c r="A10" s="294" t="s">
        <v>391</v>
      </c>
      <c r="B10" s="302"/>
      <c r="C10" s="302"/>
      <c r="D10" s="303"/>
      <c r="E10" s="302"/>
      <c r="F10" s="304"/>
      <c r="G10" s="305"/>
      <c r="H10" s="305"/>
      <c r="I10" s="304"/>
      <c r="J10" s="304"/>
      <c r="K10" s="304"/>
      <c r="L10" s="305"/>
      <c r="M10" s="306"/>
      <c r="N10" s="306"/>
      <c r="O10" s="305"/>
      <c r="P10" s="306"/>
    </row>
    <row r="11" spans="1:16" x14ac:dyDescent="0.2">
      <c r="A11" s="294" t="s">
        <v>392</v>
      </c>
      <c r="B11" s="302"/>
      <c r="C11" s="302"/>
      <c r="D11" s="303"/>
      <c r="E11" s="302"/>
      <c r="F11" s="304"/>
      <c r="G11" s="305"/>
      <c r="H11" s="305"/>
      <c r="I11" s="304"/>
      <c r="J11" s="304"/>
      <c r="K11" s="304"/>
      <c r="L11" s="305"/>
      <c r="M11" s="306"/>
      <c r="N11" s="306"/>
      <c r="O11" s="305"/>
      <c r="P11" s="306"/>
    </row>
    <row r="12" spans="1:16" x14ac:dyDescent="0.2">
      <c r="A12" s="294" t="s">
        <v>393</v>
      </c>
      <c r="B12" s="302"/>
      <c r="C12" s="302"/>
      <c r="D12" s="303"/>
      <c r="E12" s="302"/>
      <c r="F12" s="304"/>
      <c r="G12" s="305"/>
      <c r="H12" s="305"/>
      <c r="I12" s="304"/>
      <c r="J12" s="304"/>
      <c r="K12" s="304"/>
      <c r="L12" s="305"/>
      <c r="M12" s="306"/>
      <c r="N12" s="306"/>
      <c r="O12" s="305"/>
      <c r="P12" s="306"/>
    </row>
    <row r="13" spans="1:16" x14ac:dyDescent="0.2">
      <c r="A13" s="294" t="s">
        <v>394</v>
      </c>
      <c r="B13" s="302"/>
      <c r="C13" s="302"/>
      <c r="D13" s="303"/>
      <c r="E13" s="302"/>
      <c r="F13" s="304"/>
      <c r="G13" s="305"/>
      <c r="H13" s="305"/>
      <c r="I13" s="304"/>
      <c r="J13" s="304"/>
      <c r="K13" s="304"/>
      <c r="L13" s="305"/>
      <c r="M13" s="306"/>
      <c r="N13" s="306"/>
      <c r="O13" s="305"/>
      <c r="P13" s="306"/>
    </row>
    <row r="14" spans="1:16" x14ac:dyDescent="0.2">
      <c r="A14" s="294" t="s">
        <v>395</v>
      </c>
      <c r="B14" s="302"/>
      <c r="C14" s="302"/>
      <c r="D14" s="303"/>
      <c r="E14" s="302"/>
      <c r="F14" s="304"/>
      <c r="G14" s="305"/>
      <c r="H14" s="305"/>
      <c r="I14" s="304"/>
      <c r="J14" s="304"/>
      <c r="K14" s="304"/>
      <c r="L14" s="305"/>
      <c r="M14" s="306"/>
      <c r="N14" s="306"/>
      <c r="O14" s="305"/>
      <c r="P14" s="306"/>
    </row>
    <row r="15" spans="1:16" x14ac:dyDescent="0.2">
      <c r="A15" s="294" t="s">
        <v>396</v>
      </c>
      <c r="B15" s="302"/>
      <c r="C15" s="302"/>
      <c r="D15" s="303"/>
      <c r="E15" s="302"/>
      <c r="F15" s="304"/>
      <c r="G15" s="305"/>
      <c r="H15" s="305"/>
      <c r="I15" s="304"/>
      <c r="J15" s="304"/>
      <c r="K15" s="304"/>
      <c r="L15" s="305"/>
      <c r="M15" s="306"/>
      <c r="N15" s="306"/>
      <c r="O15" s="305"/>
      <c r="P15" s="306"/>
    </row>
    <row r="16" spans="1:16" x14ac:dyDescent="0.2">
      <c r="A16" s="294" t="s">
        <v>397</v>
      </c>
      <c r="B16" s="302"/>
      <c r="C16" s="302"/>
      <c r="D16" s="303"/>
      <c r="E16" s="302"/>
      <c r="F16" s="304"/>
      <c r="G16" s="305"/>
      <c r="H16" s="305"/>
      <c r="I16" s="304"/>
      <c r="J16" s="304"/>
      <c r="K16" s="304"/>
      <c r="L16" s="305"/>
      <c r="M16" s="306"/>
      <c r="N16" s="306"/>
      <c r="O16" s="305"/>
      <c r="P16" s="306"/>
    </row>
    <row r="17" spans="1:16" x14ac:dyDescent="0.2">
      <c r="A17" s="294" t="s">
        <v>398</v>
      </c>
      <c r="B17" s="302"/>
      <c r="C17" s="302"/>
      <c r="D17" s="303"/>
      <c r="E17" s="302"/>
      <c r="F17" s="304"/>
      <c r="G17" s="305"/>
      <c r="H17" s="305"/>
      <c r="I17" s="304"/>
      <c r="J17" s="304"/>
      <c r="K17" s="304"/>
      <c r="L17" s="305"/>
      <c r="M17" s="306"/>
      <c r="N17" s="306"/>
      <c r="O17" s="305"/>
      <c r="P17" s="306"/>
    </row>
    <row r="18" spans="1:16" x14ac:dyDescent="0.2">
      <c r="A18" s="294" t="s">
        <v>399</v>
      </c>
      <c r="B18" s="302"/>
      <c r="C18" s="302"/>
      <c r="D18" s="303"/>
      <c r="E18" s="302"/>
      <c r="F18" s="304"/>
      <c r="G18" s="305"/>
      <c r="H18" s="305"/>
      <c r="I18" s="304"/>
      <c r="J18" s="304"/>
      <c r="K18" s="304"/>
      <c r="L18" s="305"/>
      <c r="M18" s="306"/>
      <c r="N18" s="306"/>
      <c r="O18" s="305"/>
      <c r="P18" s="306"/>
    </row>
    <row r="19" spans="1:16" x14ac:dyDescent="0.2">
      <c r="A19" s="294" t="s">
        <v>400</v>
      </c>
      <c r="B19" s="302"/>
      <c r="C19" s="302"/>
      <c r="D19" s="303"/>
      <c r="E19" s="302"/>
      <c r="F19" s="304"/>
      <c r="G19" s="305"/>
      <c r="H19" s="305"/>
      <c r="I19" s="304"/>
      <c r="J19" s="304"/>
      <c r="K19" s="304"/>
      <c r="L19" s="305"/>
      <c r="M19" s="306"/>
      <c r="N19" s="306"/>
      <c r="O19" s="305"/>
      <c r="P19" s="306"/>
    </row>
    <row r="20" spans="1:16" x14ac:dyDescent="0.2">
      <c r="A20" s="294" t="s">
        <v>401</v>
      </c>
      <c r="B20" s="302"/>
      <c r="C20" s="302"/>
      <c r="D20" s="303"/>
      <c r="E20" s="302"/>
      <c r="F20" s="304"/>
      <c r="G20" s="305"/>
      <c r="H20" s="305"/>
      <c r="I20" s="304"/>
      <c r="J20" s="304"/>
      <c r="K20" s="304"/>
      <c r="L20" s="305"/>
      <c r="M20" s="306"/>
      <c r="N20" s="306"/>
      <c r="O20" s="305"/>
      <c r="P20" s="306"/>
    </row>
    <row r="21" spans="1:16" x14ac:dyDescent="0.2">
      <c r="A21" s="294" t="s">
        <v>402</v>
      </c>
      <c r="B21" s="302"/>
      <c r="C21" s="302"/>
      <c r="D21" s="303"/>
      <c r="E21" s="302"/>
      <c r="F21" s="304"/>
      <c r="G21" s="305"/>
      <c r="H21" s="305"/>
      <c r="I21" s="304"/>
      <c r="J21" s="304"/>
      <c r="K21" s="304"/>
      <c r="L21" s="305"/>
      <c r="M21" s="306"/>
      <c r="N21" s="306"/>
      <c r="O21" s="305"/>
      <c r="P21" s="306"/>
    </row>
    <row r="22" spans="1:16" x14ac:dyDescent="0.2">
      <c r="A22" s="294" t="s">
        <v>403</v>
      </c>
      <c r="B22" s="302"/>
      <c r="C22" s="302"/>
      <c r="D22" s="303"/>
      <c r="E22" s="302"/>
      <c r="F22" s="304"/>
      <c r="G22" s="305"/>
      <c r="H22" s="305"/>
      <c r="I22" s="304"/>
      <c r="J22" s="304"/>
      <c r="K22" s="304"/>
      <c r="L22" s="305"/>
      <c r="M22" s="306"/>
      <c r="N22" s="306"/>
      <c r="O22" s="305"/>
      <c r="P22" s="306"/>
    </row>
    <row r="23" spans="1:16" x14ac:dyDescent="0.2">
      <c r="A23" s="294" t="s">
        <v>404</v>
      </c>
      <c r="B23" s="302"/>
      <c r="C23" s="302"/>
      <c r="D23" s="303"/>
      <c r="E23" s="302"/>
      <c r="F23" s="307"/>
      <c r="G23" s="305"/>
      <c r="H23" s="305"/>
      <c r="I23" s="304"/>
      <c r="J23" s="304"/>
      <c r="K23" s="304"/>
      <c r="L23" s="305"/>
      <c r="M23" s="306"/>
      <c r="N23" s="306"/>
      <c r="O23" s="305"/>
      <c r="P23" s="306"/>
    </row>
    <row r="24" spans="1:16" ht="15" x14ac:dyDescent="0.25">
      <c r="A24" s="295"/>
      <c r="B24" s="295"/>
      <c r="C24" s="295"/>
      <c r="D24" s="296"/>
      <c r="E24" s="296" t="s">
        <v>50</v>
      </c>
      <c r="F24" s="297">
        <f>SUM(F8:F23)</f>
        <v>0</v>
      </c>
      <c r="G24" s="298" t="s">
        <v>405</v>
      </c>
      <c r="H24" s="298" t="s">
        <v>405</v>
      </c>
      <c r="I24" s="298" t="s">
        <v>405</v>
      </c>
      <c r="J24" s="297">
        <f>SUM(J8:J23)</f>
        <v>0</v>
      </c>
      <c r="K24" s="297">
        <f>SUM(K8:K23)</f>
        <v>0</v>
      </c>
      <c r="L24" s="298" t="s">
        <v>405</v>
      </c>
      <c r="M24" s="298" t="s">
        <v>405</v>
      </c>
      <c r="N24" s="299">
        <f>SUM(N8:N23)</f>
        <v>0</v>
      </c>
      <c r="O24" s="298" t="s">
        <v>405</v>
      </c>
      <c r="P24" s="298" t="s">
        <v>405</v>
      </c>
    </row>
    <row r="25" spans="1:16" ht="17.25" x14ac:dyDescent="0.25">
      <c r="A25" s="300">
        <v>1</v>
      </c>
      <c r="B25" s="154" t="s">
        <v>406</v>
      </c>
    </row>
    <row r="26" spans="1:16" ht="17.25" x14ac:dyDescent="0.25">
      <c r="A26" s="300">
        <v>2</v>
      </c>
      <c r="B26" s="154" t="s">
        <v>410</v>
      </c>
    </row>
    <row r="27" spans="1:16" ht="17.25" x14ac:dyDescent="0.25">
      <c r="A27" s="300">
        <v>3</v>
      </c>
      <c r="B27" s="154" t="s">
        <v>407</v>
      </c>
    </row>
    <row r="28" spans="1:16" ht="17.25" x14ac:dyDescent="0.25">
      <c r="A28" s="301"/>
    </row>
    <row r="29" spans="1:16" x14ac:dyDescent="0.2">
      <c r="A29" s="228" t="s">
        <v>360</v>
      </c>
    </row>
  </sheetData>
  <mergeCells count="13">
    <mergeCell ref="F6:F7"/>
    <mergeCell ref="A6:A7"/>
    <mergeCell ref="B6:B7"/>
    <mergeCell ref="C6:C7"/>
    <mergeCell ref="D6:D7"/>
    <mergeCell ref="E6:E7"/>
    <mergeCell ref="P6:P7"/>
    <mergeCell ref="G6:H6"/>
    <mergeCell ref="I6:I7"/>
    <mergeCell ref="J6:K6"/>
    <mergeCell ref="L6:L7"/>
    <mergeCell ref="M6:M7"/>
    <mergeCell ref="N6:O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E2A4C-0A80-41C6-B586-3242626B9B92}">
  <sheetPr codeName="Sheet6"/>
  <dimension ref="A1:H103"/>
  <sheetViews>
    <sheetView showZeros="0" zoomScaleNormal="100" workbookViewId="0">
      <pane xSplit="1" ySplit="3" topLeftCell="B4" activePane="bottomRight" state="frozen"/>
      <selection pane="topRight" activeCell="B1" sqref="B1"/>
      <selection pane="bottomLeft" activeCell="A4" sqref="A4"/>
      <selection pane="bottomRight" activeCell="D8" sqref="D8"/>
    </sheetView>
  </sheetViews>
  <sheetFormatPr defaultColWidth="9.42578125" defaultRowHeight="12.75" outlineLevelCol="1" x14ac:dyDescent="0.2"/>
  <cols>
    <col min="1" max="1" width="61.5703125" style="16" customWidth="1"/>
    <col min="2" max="2" width="11.42578125" style="16" bestFit="1" customWidth="1"/>
    <col min="3" max="3" width="11.7109375" style="16" hidden="1" customWidth="1" outlineLevel="1"/>
    <col min="4" max="4" width="11.42578125" style="16" bestFit="1" customWidth="1" collapsed="1"/>
    <col min="5" max="5" width="12.42578125" style="16" customWidth="1"/>
    <col min="6" max="6" width="11.7109375" style="16" customWidth="1"/>
    <col min="7" max="7" width="9.42578125" style="16"/>
    <col min="8" max="8" width="16.140625" style="16" customWidth="1"/>
    <col min="9" max="16384" width="9.42578125" style="16"/>
  </cols>
  <sheetData>
    <row r="1" spans="1:8" ht="15" x14ac:dyDescent="0.25">
      <c r="A1" s="10" t="s">
        <v>1</v>
      </c>
      <c r="E1" s="46"/>
      <c r="F1" s="46"/>
      <c r="G1" s="46"/>
      <c r="H1" s="13" t="s">
        <v>412</v>
      </c>
    </row>
    <row r="2" spans="1:8" ht="15" x14ac:dyDescent="0.25">
      <c r="A2" s="10"/>
      <c r="B2" s="52" t="s">
        <v>13</v>
      </c>
      <c r="D2" s="52"/>
      <c r="E2" s="412" t="s">
        <v>362</v>
      </c>
      <c r="F2" s="414" t="s">
        <v>363</v>
      </c>
      <c r="G2" s="414"/>
      <c r="H2" s="414"/>
    </row>
    <row r="3" spans="1:8" ht="25.5" x14ac:dyDescent="0.2">
      <c r="A3" s="15"/>
      <c r="B3" s="220" t="s">
        <v>278</v>
      </c>
      <c r="C3" s="220" t="s">
        <v>279</v>
      </c>
      <c r="D3" s="220" t="s">
        <v>286</v>
      </c>
      <c r="E3" s="413"/>
      <c r="F3" s="225" t="s">
        <v>13</v>
      </c>
      <c r="G3" s="225" t="s">
        <v>307</v>
      </c>
      <c r="H3" s="226" t="s">
        <v>304</v>
      </c>
    </row>
    <row r="4" spans="1:8" x14ac:dyDescent="0.2">
      <c r="A4" s="96" t="s">
        <v>22</v>
      </c>
      <c r="B4" s="66">
        <f>B5+B25</f>
        <v>171663257</v>
      </c>
      <c r="C4" s="66">
        <f>C5+C25+C32</f>
        <v>22595610</v>
      </c>
      <c r="D4" s="66">
        <f t="shared" ref="D4:D10" si="0">SUM(B4:C4)</f>
        <v>194258867</v>
      </c>
      <c r="E4" s="66">
        <f>E5+E25</f>
        <v>0</v>
      </c>
      <c r="F4" s="308">
        <f t="shared" ref="F4" si="1">IF(E4=0,0,E4-D4)</f>
        <v>0</v>
      </c>
      <c r="G4" s="309" t="str">
        <f t="shared" ref="G4" si="2">IF(E4=0,"",F4/D4)</f>
        <v/>
      </c>
      <c r="H4" s="288"/>
    </row>
    <row r="5" spans="1:8" x14ac:dyDescent="0.2">
      <c r="A5" s="97" t="s">
        <v>5</v>
      </c>
      <c r="B5" s="157">
        <f>SUM(B6:B23)</f>
        <v>165055721</v>
      </c>
      <c r="C5" s="157">
        <f>SUM(C6:C23)</f>
        <v>17500619</v>
      </c>
      <c r="D5" s="157">
        <f t="shared" si="0"/>
        <v>182556340</v>
      </c>
      <c r="E5" s="157">
        <f>SUM(E6:E23)</f>
        <v>0</v>
      </c>
      <c r="F5" s="308">
        <f t="shared" ref="F5:F68" si="3">IF(E5=0,0,E5-D5)</f>
        <v>0</v>
      </c>
      <c r="G5" s="309" t="str">
        <f t="shared" ref="G5:G68" si="4">IF(E5=0,"",F5/D5)</f>
        <v/>
      </c>
      <c r="H5" s="288"/>
    </row>
    <row r="6" spans="1:8" x14ac:dyDescent="0.2">
      <c r="A6" s="98" t="s">
        <v>161</v>
      </c>
      <c r="B6" s="99">
        <f>105281512+7099401+26469333</f>
        <v>138850246</v>
      </c>
      <c r="D6" s="99">
        <f t="shared" si="0"/>
        <v>138850246</v>
      </c>
      <c r="E6" s="99"/>
      <c r="F6" s="308">
        <f t="shared" si="3"/>
        <v>0</v>
      </c>
      <c r="G6" s="309" t="str">
        <f t="shared" si="4"/>
        <v/>
      </c>
      <c r="H6" s="288"/>
    </row>
    <row r="7" spans="1:8" x14ac:dyDescent="0.2">
      <c r="A7" s="50" t="s">
        <v>158</v>
      </c>
      <c r="B7" s="158">
        <f>2347144-35667</f>
        <v>2311477</v>
      </c>
      <c r="C7" s="99">
        <f>2275928-2311477</f>
        <v>-35549</v>
      </c>
      <c r="D7" s="158">
        <f t="shared" si="0"/>
        <v>2275928</v>
      </c>
      <c r="E7" s="158"/>
      <c r="F7" s="308">
        <f t="shared" si="3"/>
        <v>0</v>
      </c>
      <c r="G7" s="309" t="str">
        <f t="shared" si="4"/>
        <v/>
      </c>
      <c r="H7" s="288"/>
    </row>
    <row r="8" spans="1:8" x14ac:dyDescent="0.2">
      <c r="A8" s="100" t="s">
        <v>159</v>
      </c>
      <c r="B8" s="99">
        <f>1286986-314530</f>
        <v>972456</v>
      </c>
      <c r="C8" s="99">
        <f>1517753-972456</f>
        <v>545297</v>
      </c>
      <c r="D8" s="99">
        <f t="shared" si="0"/>
        <v>1517753</v>
      </c>
      <c r="E8" s="99"/>
      <c r="F8" s="308">
        <f t="shared" si="3"/>
        <v>0</v>
      </c>
      <c r="G8" s="309" t="str">
        <f t="shared" si="4"/>
        <v/>
      </c>
      <c r="H8" s="288"/>
    </row>
    <row r="9" spans="1:8" s="46" customFormat="1" x14ac:dyDescent="0.2">
      <c r="A9" s="100" t="s">
        <v>215</v>
      </c>
      <c r="B9" s="99">
        <f>244619+123636</f>
        <v>368255</v>
      </c>
      <c r="D9" s="99">
        <f t="shared" si="0"/>
        <v>368255</v>
      </c>
      <c r="E9" s="99"/>
      <c r="F9" s="308">
        <f t="shared" si="3"/>
        <v>0</v>
      </c>
      <c r="G9" s="309" t="str">
        <f t="shared" si="4"/>
        <v/>
      </c>
      <c r="H9" s="288"/>
    </row>
    <row r="10" spans="1:8" ht="24" x14ac:dyDescent="0.2">
      <c r="A10" s="50" t="s">
        <v>209</v>
      </c>
      <c r="B10" s="158">
        <f>1538283+5979</f>
        <v>1544262</v>
      </c>
      <c r="D10" s="158">
        <f t="shared" si="0"/>
        <v>1544262</v>
      </c>
      <c r="E10" s="158"/>
      <c r="F10" s="308">
        <f t="shared" si="3"/>
        <v>0</v>
      </c>
      <c r="G10" s="309" t="str">
        <f t="shared" si="4"/>
        <v/>
      </c>
      <c r="H10" s="288"/>
    </row>
    <row r="11" spans="1:8" ht="24" x14ac:dyDescent="0.2">
      <c r="A11" s="50" t="s">
        <v>322</v>
      </c>
      <c r="B11" s="158"/>
      <c r="C11" s="158">
        <v>1429565</v>
      </c>
      <c r="D11" s="158"/>
      <c r="E11" s="158"/>
      <c r="F11" s="308">
        <f t="shared" si="3"/>
        <v>0</v>
      </c>
      <c r="G11" s="309" t="str">
        <f t="shared" si="4"/>
        <v/>
      </c>
      <c r="H11" s="288"/>
    </row>
    <row r="12" spans="1:8" ht="24" x14ac:dyDescent="0.2">
      <c r="A12" s="50" t="s">
        <v>323</v>
      </c>
      <c r="B12" s="158"/>
      <c r="C12" s="158">
        <v>3612996</v>
      </c>
      <c r="D12" s="158"/>
      <c r="E12" s="158"/>
      <c r="F12" s="308">
        <f t="shared" si="3"/>
        <v>0</v>
      </c>
      <c r="G12" s="309" t="str">
        <f t="shared" si="4"/>
        <v/>
      </c>
      <c r="H12" s="288"/>
    </row>
    <row r="13" spans="1:8" x14ac:dyDescent="0.2">
      <c r="A13" s="50" t="s">
        <v>216</v>
      </c>
      <c r="B13" s="158">
        <v>923819</v>
      </c>
      <c r="D13" s="158">
        <f t="shared" ref="D13:D26" si="5">SUM(B13:C13)</f>
        <v>923819</v>
      </c>
      <c r="E13" s="158"/>
      <c r="F13" s="308">
        <f t="shared" si="3"/>
        <v>0</v>
      </c>
      <c r="G13" s="309" t="str">
        <f t="shared" si="4"/>
        <v/>
      </c>
      <c r="H13" s="288"/>
    </row>
    <row r="14" spans="1:8" x14ac:dyDescent="0.2">
      <c r="A14" s="100" t="s">
        <v>160</v>
      </c>
      <c r="B14" s="99">
        <v>506261</v>
      </c>
      <c r="C14" s="99">
        <v>96386</v>
      </c>
      <c r="D14" s="99">
        <f t="shared" si="5"/>
        <v>602647</v>
      </c>
      <c r="E14" s="99"/>
      <c r="F14" s="308">
        <f t="shared" si="3"/>
        <v>0</v>
      </c>
      <c r="G14" s="309" t="str">
        <f t="shared" si="4"/>
        <v/>
      </c>
      <c r="H14" s="288"/>
    </row>
    <row r="15" spans="1:8" s="46" customFormat="1" x14ac:dyDescent="0.2">
      <c r="A15" s="100" t="s">
        <v>217</v>
      </c>
      <c r="B15" s="99">
        <v>86100</v>
      </c>
      <c r="D15" s="99">
        <f t="shared" si="5"/>
        <v>86100</v>
      </c>
      <c r="E15" s="99"/>
      <c r="F15" s="308">
        <f t="shared" si="3"/>
        <v>0</v>
      </c>
      <c r="G15" s="309" t="str">
        <f t="shared" si="4"/>
        <v/>
      </c>
      <c r="H15" s="288"/>
    </row>
    <row r="16" spans="1:8" s="46" customFormat="1" x14ac:dyDescent="0.2">
      <c r="A16" s="190" t="s">
        <v>245</v>
      </c>
      <c r="B16" s="191">
        <v>492845</v>
      </c>
      <c r="C16" s="99">
        <f>494225+11072771</f>
        <v>11566996</v>
      </c>
      <c r="D16" s="191">
        <f t="shared" si="5"/>
        <v>12059841</v>
      </c>
      <c r="E16" s="191"/>
      <c r="F16" s="308">
        <f t="shared" si="3"/>
        <v>0</v>
      </c>
      <c r="G16" s="309" t="str">
        <f t="shared" si="4"/>
        <v/>
      </c>
      <c r="H16" s="288"/>
    </row>
    <row r="17" spans="1:8" s="46" customFormat="1" x14ac:dyDescent="0.2">
      <c r="A17" s="100" t="s">
        <v>411</v>
      </c>
      <c r="B17" s="191"/>
      <c r="D17" s="191">
        <f t="shared" si="5"/>
        <v>0</v>
      </c>
      <c r="E17" s="191"/>
      <c r="F17" s="308">
        <f t="shared" si="3"/>
        <v>0</v>
      </c>
      <c r="G17" s="309" t="str">
        <f t="shared" si="4"/>
        <v/>
      </c>
      <c r="H17" s="288"/>
    </row>
    <row r="18" spans="1:8" s="46" customFormat="1" x14ac:dyDescent="0.2">
      <c r="A18" s="100" t="s">
        <v>310</v>
      </c>
      <c r="B18" s="191"/>
      <c r="D18" s="191">
        <f t="shared" si="5"/>
        <v>0</v>
      </c>
      <c r="E18" s="191"/>
      <c r="F18" s="308">
        <f t="shared" si="3"/>
        <v>0</v>
      </c>
      <c r="G18" s="309" t="str">
        <f t="shared" si="4"/>
        <v/>
      </c>
      <c r="H18" s="288"/>
    </row>
    <row r="19" spans="1:8" s="46" customFormat="1" ht="24" x14ac:dyDescent="0.2">
      <c r="A19" s="50" t="s">
        <v>324</v>
      </c>
      <c r="B19" s="191"/>
      <c r="C19" s="99">
        <v>230560</v>
      </c>
      <c r="D19" s="191">
        <f t="shared" si="5"/>
        <v>230560</v>
      </c>
      <c r="E19" s="191"/>
      <c r="F19" s="308">
        <f t="shared" si="3"/>
        <v>0</v>
      </c>
      <c r="G19" s="309" t="str">
        <f t="shared" si="4"/>
        <v/>
      </c>
      <c r="H19" s="288"/>
    </row>
    <row r="20" spans="1:8" s="46" customFormat="1" ht="35.25" x14ac:dyDescent="0.2">
      <c r="A20" s="50" t="s">
        <v>325</v>
      </c>
      <c r="B20" s="191"/>
      <c r="C20" s="99">
        <v>26038</v>
      </c>
      <c r="D20" s="191">
        <f t="shared" si="5"/>
        <v>26038</v>
      </c>
      <c r="E20" s="191"/>
      <c r="F20" s="308">
        <f t="shared" si="3"/>
        <v>0</v>
      </c>
      <c r="G20" s="309" t="str">
        <f t="shared" si="4"/>
        <v/>
      </c>
      <c r="H20" s="288"/>
    </row>
    <row r="21" spans="1:8" s="46" customFormat="1" x14ac:dyDescent="0.2">
      <c r="A21" s="100" t="s">
        <v>326</v>
      </c>
      <c r="B21" s="191"/>
      <c r="C21" s="99">
        <v>3041</v>
      </c>
      <c r="D21" s="191">
        <f t="shared" si="5"/>
        <v>3041</v>
      </c>
      <c r="E21" s="191"/>
      <c r="F21" s="308">
        <f t="shared" si="3"/>
        <v>0</v>
      </c>
      <c r="G21" s="309" t="str">
        <f t="shared" si="4"/>
        <v/>
      </c>
      <c r="H21" s="288"/>
    </row>
    <row r="22" spans="1:8" s="46" customFormat="1" ht="24" x14ac:dyDescent="0.2">
      <c r="A22" s="50" t="s">
        <v>327</v>
      </c>
      <c r="B22" s="191"/>
      <c r="C22" s="99">
        <v>25289</v>
      </c>
      <c r="D22" s="191">
        <f t="shared" si="5"/>
        <v>25289</v>
      </c>
      <c r="E22" s="191"/>
      <c r="F22" s="308">
        <f t="shared" si="3"/>
        <v>0</v>
      </c>
      <c r="G22" s="309" t="str">
        <f t="shared" si="4"/>
        <v/>
      </c>
      <c r="H22" s="288"/>
    </row>
    <row r="23" spans="1:8" s="46" customFormat="1" x14ac:dyDescent="0.2">
      <c r="A23" s="190" t="s">
        <v>168</v>
      </c>
      <c r="B23" s="191">
        <v>19000000</v>
      </c>
      <c r="D23" s="191">
        <f t="shared" si="5"/>
        <v>19000000</v>
      </c>
      <c r="E23" s="191"/>
      <c r="F23" s="308">
        <f t="shared" si="3"/>
        <v>0</v>
      </c>
      <c r="G23" s="309" t="str">
        <f t="shared" si="4"/>
        <v/>
      </c>
      <c r="H23" s="288"/>
    </row>
    <row r="24" spans="1:8" s="46" customFormat="1" x14ac:dyDescent="0.2">
      <c r="A24" s="190"/>
      <c r="B24" s="191"/>
      <c r="D24" s="191">
        <f t="shared" si="5"/>
        <v>0</v>
      </c>
      <c r="E24" s="191"/>
      <c r="F24" s="308">
        <f t="shared" si="3"/>
        <v>0</v>
      </c>
      <c r="G24" s="309" t="str">
        <f t="shared" si="4"/>
        <v/>
      </c>
      <c r="H24" s="288"/>
    </row>
    <row r="25" spans="1:8" x14ac:dyDescent="0.2">
      <c r="A25" s="192" t="s">
        <v>2</v>
      </c>
      <c r="B25" s="7">
        <f>SUM(B26:B29)</f>
        <v>6607536</v>
      </c>
      <c r="C25" s="14">
        <f>SUM(C26:C30)</f>
        <v>257239</v>
      </c>
      <c r="D25" s="7">
        <f t="shared" si="5"/>
        <v>6864775</v>
      </c>
      <c r="E25" s="7"/>
      <c r="F25" s="308">
        <f t="shared" si="3"/>
        <v>0</v>
      </c>
      <c r="G25" s="309" t="str">
        <f t="shared" si="4"/>
        <v/>
      </c>
      <c r="H25" s="288"/>
    </row>
    <row r="26" spans="1:8" x14ac:dyDescent="0.2">
      <c r="A26" s="193" t="s">
        <v>69</v>
      </c>
      <c r="B26" s="191">
        <v>3550898</v>
      </c>
      <c r="C26" s="99">
        <v>94822</v>
      </c>
      <c r="D26" s="191">
        <f t="shared" si="5"/>
        <v>3645720</v>
      </c>
      <c r="E26" s="191"/>
      <c r="F26" s="308">
        <f t="shared" si="3"/>
        <v>0</v>
      </c>
      <c r="G26" s="309" t="str">
        <f t="shared" si="4"/>
        <v/>
      </c>
      <c r="H26" s="288"/>
    </row>
    <row r="27" spans="1:8" ht="36" x14ac:dyDescent="0.2">
      <c r="A27" s="50" t="s">
        <v>318</v>
      </c>
      <c r="B27" s="191"/>
      <c r="C27" s="99">
        <f>500000*0.19</f>
        <v>95000</v>
      </c>
      <c r="D27" s="191"/>
      <c r="E27" s="191"/>
      <c r="F27" s="308">
        <f t="shared" si="3"/>
        <v>0</v>
      </c>
      <c r="G27" s="309" t="str">
        <f t="shared" si="4"/>
        <v/>
      </c>
      <c r="H27" s="288"/>
    </row>
    <row r="28" spans="1:8" x14ac:dyDescent="0.2">
      <c r="A28" s="190" t="s">
        <v>98</v>
      </c>
      <c r="B28" s="191">
        <v>374698</v>
      </c>
      <c r="C28" s="99">
        <v>32417</v>
      </c>
      <c r="D28" s="191">
        <f t="shared" ref="D28:D33" si="6">SUM(B28:C28)</f>
        <v>407115</v>
      </c>
      <c r="E28" s="191"/>
      <c r="F28" s="308">
        <f t="shared" si="3"/>
        <v>0</v>
      </c>
      <c r="G28" s="309" t="str">
        <f t="shared" si="4"/>
        <v/>
      </c>
      <c r="H28" s="288"/>
    </row>
    <row r="29" spans="1:8" x14ac:dyDescent="0.2">
      <c r="A29" s="190" t="s">
        <v>136</v>
      </c>
      <c r="B29" s="191">
        <f>2766904-84964</f>
        <v>2681940</v>
      </c>
      <c r="C29" s="99"/>
      <c r="D29" s="191">
        <f t="shared" si="6"/>
        <v>2681940</v>
      </c>
      <c r="E29" s="191"/>
      <c r="F29" s="308">
        <f t="shared" si="3"/>
        <v>0</v>
      </c>
      <c r="G29" s="309" t="str">
        <f t="shared" si="4"/>
        <v/>
      </c>
      <c r="H29" s="288"/>
    </row>
    <row r="30" spans="1:8" x14ac:dyDescent="0.2">
      <c r="A30" s="100" t="s">
        <v>319</v>
      </c>
      <c r="B30" s="191"/>
      <c r="C30" s="99">
        <v>35000</v>
      </c>
      <c r="D30" s="191">
        <f t="shared" si="6"/>
        <v>35000</v>
      </c>
      <c r="E30" s="191"/>
      <c r="F30" s="308">
        <f t="shared" si="3"/>
        <v>0</v>
      </c>
      <c r="G30" s="309" t="str">
        <f t="shared" si="4"/>
        <v/>
      </c>
      <c r="H30" s="288"/>
    </row>
    <row r="31" spans="1:8" x14ac:dyDescent="0.2">
      <c r="A31" s="192"/>
      <c r="B31" s="7"/>
      <c r="D31" s="191">
        <f t="shared" si="6"/>
        <v>0</v>
      </c>
      <c r="E31" s="7"/>
      <c r="F31" s="308">
        <f t="shared" si="3"/>
        <v>0</v>
      </c>
      <c r="G31" s="309" t="str">
        <f t="shared" si="4"/>
        <v/>
      </c>
      <c r="H31" s="288"/>
    </row>
    <row r="32" spans="1:8" x14ac:dyDescent="0.2">
      <c r="A32" s="240" t="s">
        <v>328</v>
      </c>
      <c r="B32" s="7"/>
      <c r="C32" s="14">
        <f>C33</f>
        <v>4837752</v>
      </c>
      <c r="D32" s="191">
        <f t="shared" si="6"/>
        <v>4837752</v>
      </c>
      <c r="E32" s="7"/>
      <c r="F32" s="308">
        <f t="shared" si="3"/>
        <v>0</v>
      </c>
      <c r="G32" s="309" t="str">
        <f t="shared" si="4"/>
        <v/>
      </c>
      <c r="H32" s="288"/>
    </row>
    <row r="33" spans="1:8" ht="24" x14ac:dyDescent="0.2">
      <c r="A33" s="241" t="s">
        <v>329</v>
      </c>
      <c r="B33" s="7"/>
      <c r="C33" s="99">
        <v>4837752</v>
      </c>
      <c r="D33" s="191">
        <f t="shared" si="6"/>
        <v>4837752</v>
      </c>
      <c r="E33" s="7"/>
      <c r="F33" s="308">
        <f t="shared" si="3"/>
        <v>0</v>
      </c>
      <c r="G33" s="309" t="str">
        <f t="shared" si="4"/>
        <v/>
      </c>
      <c r="H33" s="288"/>
    </row>
    <row r="34" spans="1:8" x14ac:dyDescent="0.2">
      <c r="A34" s="192"/>
      <c r="B34" s="7"/>
      <c r="D34" s="7"/>
      <c r="E34" s="7"/>
      <c r="F34" s="308">
        <f t="shared" si="3"/>
        <v>0</v>
      </c>
      <c r="G34" s="309" t="str">
        <f t="shared" si="4"/>
        <v/>
      </c>
      <c r="H34" s="288"/>
    </row>
    <row r="35" spans="1:8" x14ac:dyDescent="0.2">
      <c r="A35" s="194" t="s">
        <v>3</v>
      </c>
      <c r="B35" s="195">
        <f>B36+B82</f>
        <v>22080571</v>
      </c>
      <c r="C35" s="195">
        <f t="shared" ref="C35" si="7">C36+C82</f>
        <v>1682373</v>
      </c>
      <c r="D35" s="195">
        <f t="shared" ref="D35:D59" si="8">SUM(B35:C35)</f>
        <v>23762944</v>
      </c>
      <c r="E35" s="195"/>
      <c r="F35" s="308">
        <f t="shared" si="3"/>
        <v>0</v>
      </c>
      <c r="G35" s="309" t="str">
        <f t="shared" si="4"/>
        <v/>
      </c>
      <c r="H35" s="288"/>
    </row>
    <row r="36" spans="1:8" x14ac:dyDescent="0.2">
      <c r="A36" s="172" t="s">
        <v>5</v>
      </c>
      <c r="B36" s="151">
        <f>+B38+B61+B69+B75+B55+B66</f>
        <v>2243284</v>
      </c>
      <c r="C36" s="151">
        <f t="shared" ref="C36" si="9">+C38+C61+C69+C75+C55+C66</f>
        <v>903983</v>
      </c>
      <c r="D36" s="151">
        <f t="shared" si="8"/>
        <v>3147267</v>
      </c>
      <c r="E36" s="151"/>
      <c r="F36" s="308">
        <f t="shared" si="3"/>
        <v>0</v>
      </c>
      <c r="G36" s="309" t="str">
        <f t="shared" si="4"/>
        <v/>
      </c>
      <c r="H36" s="288"/>
    </row>
    <row r="37" spans="1:8" x14ac:dyDescent="0.2">
      <c r="A37" s="198"/>
      <c r="B37" s="191"/>
      <c r="D37" s="191">
        <f t="shared" si="8"/>
        <v>0</v>
      </c>
      <c r="E37" s="191"/>
      <c r="F37" s="308">
        <f t="shared" si="3"/>
        <v>0</v>
      </c>
      <c r="G37" s="309" t="str">
        <f t="shared" si="4"/>
        <v/>
      </c>
      <c r="H37" s="288"/>
    </row>
    <row r="38" spans="1:8" x14ac:dyDescent="0.2">
      <c r="A38" s="196" t="s">
        <v>188</v>
      </c>
      <c r="B38" s="197">
        <f>SUM(B39:B54)</f>
        <v>1327461</v>
      </c>
      <c r="C38" s="197">
        <f>SUM(C39:C54)</f>
        <v>357868</v>
      </c>
      <c r="D38" s="197">
        <f t="shared" si="8"/>
        <v>1685329</v>
      </c>
      <c r="E38" s="197"/>
      <c r="F38" s="308">
        <f t="shared" si="3"/>
        <v>0</v>
      </c>
      <c r="G38" s="309" t="str">
        <f t="shared" si="4"/>
        <v/>
      </c>
      <c r="H38" s="288"/>
    </row>
    <row r="39" spans="1:8" ht="24" x14ac:dyDescent="0.2">
      <c r="A39" s="199" t="s">
        <v>169</v>
      </c>
      <c r="B39" s="200">
        <v>15750</v>
      </c>
      <c r="D39" s="200">
        <f t="shared" si="8"/>
        <v>15750</v>
      </c>
      <c r="E39" s="200"/>
      <c r="F39" s="308">
        <f t="shared" si="3"/>
        <v>0</v>
      </c>
      <c r="G39" s="309" t="str">
        <f t="shared" si="4"/>
        <v/>
      </c>
      <c r="H39" s="288"/>
    </row>
    <row r="40" spans="1:8" x14ac:dyDescent="0.2">
      <c r="A40" s="201" t="s">
        <v>170</v>
      </c>
      <c r="B40" s="202">
        <v>83562</v>
      </c>
      <c r="C40" s="99">
        <v>62984</v>
      </c>
      <c r="D40" s="202">
        <f t="shared" si="8"/>
        <v>146546</v>
      </c>
      <c r="E40" s="202"/>
      <c r="F40" s="308">
        <f t="shared" si="3"/>
        <v>0</v>
      </c>
      <c r="G40" s="309" t="str">
        <f t="shared" si="4"/>
        <v/>
      </c>
      <c r="H40" s="288"/>
    </row>
    <row r="41" spans="1:8" x14ac:dyDescent="0.2">
      <c r="A41" s="198" t="s">
        <v>171</v>
      </c>
      <c r="B41" s="191">
        <v>10876</v>
      </c>
      <c r="C41" s="99">
        <v>12202</v>
      </c>
      <c r="D41" s="191">
        <f t="shared" si="8"/>
        <v>23078</v>
      </c>
      <c r="E41" s="191"/>
      <c r="F41" s="308">
        <f t="shared" si="3"/>
        <v>0</v>
      </c>
      <c r="G41" s="309" t="str">
        <f t="shared" si="4"/>
        <v/>
      </c>
      <c r="H41" s="288"/>
    </row>
    <row r="42" spans="1:8" ht="24" x14ac:dyDescent="0.2">
      <c r="A42" s="153" t="s">
        <v>204</v>
      </c>
      <c r="B42" s="160">
        <f>450279+1685</f>
        <v>451964</v>
      </c>
      <c r="D42" s="160">
        <f t="shared" si="8"/>
        <v>451964</v>
      </c>
      <c r="E42" s="160"/>
      <c r="F42" s="308">
        <f t="shared" si="3"/>
        <v>0</v>
      </c>
      <c r="G42" s="309" t="str">
        <f t="shared" si="4"/>
        <v/>
      </c>
      <c r="H42" s="288"/>
    </row>
    <row r="43" spans="1:8" ht="24" x14ac:dyDescent="0.2">
      <c r="A43" s="153" t="s">
        <v>205</v>
      </c>
      <c r="B43" s="160">
        <v>98000</v>
      </c>
      <c r="C43" s="99">
        <v>1753</v>
      </c>
      <c r="D43" s="160">
        <f t="shared" si="8"/>
        <v>99753</v>
      </c>
      <c r="E43" s="160"/>
      <c r="F43" s="308">
        <f t="shared" si="3"/>
        <v>0</v>
      </c>
      <c r="G43" s="309" t="str">
        <f t="shared" si="4"/>
        <v/>
      </c>
      <c r="H43" s="288"/>
    </row>
    <row r="44" spans="1:8" x14ac:dyDescent="0.2">
      <c r="A44" s="153" t="s">
        <v>206</v>
      </c>
      <c r="B44" s="160">
        <v>11500</v>
      </c>
      <c r="C44" s="99">
        <v>114683</v>
      </c>
      <c r="D44" s="160">
        <f t="shared" si="8"/>
        <v>126183</v>
      </c>
      <c r="E44" s="160"/>
      <c r="F44" s="308">
        <f t="shared" si="3"/>
        <v>0</v>
      </c>
      <c r="G44" s="309" t="str">
        <f t="shared" si="4"/>
        <v/>
      </c>
      <c r="H44" s="288"/>
    </row>
    <row r="45" spans="1:8" x14ac:dyDescent="0.2">
      <c r="A45" s="198" t="s">
        <v>218</v>
      </c>
      <c r="B45" s="191">
        <v>300000</v>
      </c>
      <c r="D45" s="191">
        <f t="shared" si="8"/>
        <v>300000</v>
      </c>
      <c r="E45" s="191"/>
      <c r="F45" s="308">
        <f t="shared" si="3"/>
        <v>0</v>
      </c>
      <c r="G45" s="309" t="str">
        <f t="shared" si="4"/>
        <v/>
      </c>
      <c r="H45" s="288"/>
    </row>
    <row r="46" spans="1:8" x14ac:dyDescent="0.2">
      <c r="A46" s="198" t="s">
        <v>219</v>
      </c>
      <c r="B46" s="191">
        <v>13225</v>
      </c>
      <c r="D46" s="191">
        <f t="shared" si="8"/>
        <v>13225</v>
      </c>
      <c r="E46" s="191"/>
      <c r="F46" s="308">
        <f t="shared" si="3"/>
        <v>0</v>
      </c>
      <c r="G46" s="309" t="str">
        <f t="shared" si="4"/>
        <v/>
      </c>
      <c r="H46" s="288"/>
    </row>
    <row r="47" spans="1:8" ht="24" x14ac:dyDescent="0.2">
      <c r="A47" s="153" t="s">
        <v>274</v>
      </c>
      <c r="B47" s="160">
        <v>60000</v>
      </c>
      <c r="D47" s="160">
        <f t="shared" si="8"/>
        <v>60000</v>
      </c>
      <c r="E47" s="160"/>
      <c r="F47" s="308">
        <f t="shared" si="3"/>
        <v>0</v>
      </c>
      <c r="G47" s="309" t="str">
        <f t="shared" si="4"/>
        <v/>
      </c>
      <c r="H47" s="288"/>
    </row>
    <row r="48" spans="1:8" ht="24" x14ac:dyDescent="0.2">
      <c r="A48" s="153" t="s">
        <v>228</v>
      </c>
      <c r="B48" s="160">
        <v>173584</v>
      </c>
      <c r="C48" s="99">
        <v>-26038</v>
      </c>
      <c r="D48" s="160">
        <f t="shared" si="8"/>
        <v>147546</v>
      </c>
      <c r="E48" s="160"/>
      <c r="F48" s="308">
        <f t="shared" si="3"/>
        <v>0</v>
      </c>
      <c r="G48" s="309" t="str">
        <f t="shared" si="4"/>
        <v/>
      </c>
      <c r="H48" s="288"/>
    </row>
    <row r="49" spans="1:8" ht="24" x14ac:dyDescent="0.2">
      <c r="A49" s="153" t="s">
        <v>229</v>
      </c>
      <c r="B49" s="160">
        <v>14000</v>
      </c>
      <c r="D49" s="160">
        <f t="shared" si="8"/>
        <v>14000</v>
      </c>
      <c r="E49" s="160"/>
      <c r="F49" s="308">
        <f t="shared" si="3"/>
        <v>0</v>
      </c>
      <c r="G49" s="309" t="str">
        <f t="shared" si="4"/>
        <v/>
      </c>
      <c r="H49" s="288"/>
    </row>
    <row r="50" spans="1:8" ht="24" x14ac:dyDescent="0.2">
      <c r="A50" s="153" t="s">
        <v>230</v>
      </c>
      <c r="B50" s="160">
        <v>95000</v>
      </c>
      <c r="D50" s="160">
        <f t="shared" si="8"/>
        <v>95000</v>
      </c>
      <c r="E50" s="160"/>
      <c r="F50" s="308">
        <f t="shared" si="3"/>
        <v>0</v>
      </c>
      <c r="G50" s="309" t="str">
        <f t="shared" si="4"/>
        <v/>
      </c>
      <c r="H50" s="288"/>
    </row>
    <row r="51" spans="1:8" x14ac:dyDescent="0.2">
      <c r="A51" s="242" t="s">
        <v>330</v>
      </c>
      <c r="B51" s="160"/>
      <c r="C51" s="99">
        <v>150994</v>
      </c>
      <c r="D51" s="160">
        <f t="shared" si="8"/>
        <v>150994</v>
      </c>
      <c r="E51" s="160"/>
      <c r="F51" s="308">
        <f t="shared" si="3"/>
        <v>0</v>
      </c>
      <c r="G51" s="309" t="str">
        <f t="shared" si="4"/>
        <v/>
      </c>
      <c r="H51" s="288"/>
    </row>
    <row r="52" spans="1:8" x14ac:dyDescent="0.2">
      <c r="A52" s="242" t="s">
        <v>331</v>
      </c>
      <c r="B52" s="160"/>
      <c r="C52" s="99">
        <v>24290</v>
      </c>
      <c r="D52" s="160">
        <f t="shared" si="8"/>
        <v>24290</v>
      </c>
      <c r="E52" s="160"/>
      <c r="F52" s="308">
        <f t="shared" si="3"/>
        <v>0</v>
      </c>
      <c r="G52" s="309" t="str">
        <f t="shared" si="4"/>
        <v/>
      </c>
      <c r="H52" s="288"/>
    </row>
    <row r="53" spans="1:8" x14ac:dyDescent="0.2">
      <c r="A53" s="242" t="s">
        <v>332</v>
      </c>
      <c r="B53" s="160"/>
      <c r="C53" s="99">
        <v>17000</v>
      </c>
      <c r="D53" s="160">
        <f t="shared" si="8"/>
        <v>17000</v>
      </c>
      <c r="E53" s="160"/>
      <c r="F53" s="308">
        <f t="shared" si="3"/>
        <v>0</v>
      </c>
      <c r="G53" s="309" t="str">
        <f t="shared" si="4"/>
        <v/>
      </c>
      <c r="H53" s="288"/>
    </row>
    <row r="54" spans="1:8" x14ac:dyDescent="0.2">
      <c r="A54" s="203"/>
      <c r="B54" s="197"/>
      <c r="D54" s="197">
        <f t="shared" si="8"/>
        <v>0</v>
      </c>
      <c r="E54" s="197"/>
      <c r="F54" s="308">
        <f t="shared" si="3"/>
        <v>0</v>
      </c>
      <c r="G54" s="309" t="str">
        <f t="shared" si="4"/>
        <v/>
      </c>
      <c r="H54" s="288"/>
    </row>
    <row r="55" spans="1:8" x14ac:dyDescent="0.2">
      <c r="A55" s="196" t="s">
        <v>47</v>
      </c>
      <c r="B55" s="197">
        <f t="shared" ref="B55" si="10">B56</f>
        <v>58516</v>
      </c>
      <c r="C55" s="197">
        <f>C56+C57+C58</f>
        <v>546115</v>
      </c>
      <c r="D55" s="197">
        <f t="shared" si="8"/>
        <v>604631</v>
      </c>
      <c r="E55" s="197"/>
      <c r="F55" s="308">
        <f t="shared" si="3"/>
        <v>0</v>
      </c>
      <c r="G55" s="309" t="str">
        <f t="shared" si="4"/>
        <v/>
      </c>
      <c r="H55" s="288"/>
    </row>
    <row r="56" spans="1:8" x14ac:dyDescent="0.2">
      <c r="A56" s="204" t="s">
        <v>220</v>
      </c>
      <c r="B56" s="205">
        <v>58516</v>
      </c>
      <c r="C56" s="205"/>
      <c r="D56" s="205">
        <f t="shared" si="8"/>
        <v>58516</v>
      </c>
      <c r="E56" s="205"/>
      <c r="F56" s="308">
        <f t="shared" si="3"/>
        <v>0</v>
      </c>
      <c r="G56" s="309" t="str">
        <f t="shared" si="4"/>
        <v/>
      </c>
      <c r="H56" s="288"/>
    </row>
    <row r="57" spans="1:8" ht="24" x14ac:dyDescent="0.2">
      <c r="A57" s="242" t="s">
        <v>333</v>
      </c>
      <c r="B57" s="205"/>
      <c r="C57" s="243">
        <v>250000</v>
      </c>
      <c r="D57" s="205">
        <f t="shared" si="8"/>
        <v>250000</v>
      </c>
      <c r="E57" s="205"/>
      <c r="F57" s="308">
        <f t="shared" si="3"/>
        <v>0</v>
      </c>
      <c r="G57" s="309" t="str">
        <f t="shared" si="4"/>
        <v/>
      </c>
      <c r="H57" s="288"/>
    </row>
    <row r="58" spans="1:8" ht="24" x14ac:dyDescent="0.2">
      <c r="A58" s="242" t="s">
        <v>334</v>
      </c>
      <c r="B58" s="205"/>
      <c r="C58" s="243">
        <v>296115</v>
      </c>
      <c r="D58" s="205">
        <f t="shared" si="8"/>
        <v>296115</v>
      </c>
      <c r="E58" s="205"/>
      <c r="F58" s="308">
        <f t="shared" si="3"/>
        <v>0</v>
      </c>
      <c r="G58" s="309" t="str">
        <f t="shared" si="4"/>
        <v/>
      </c>
      <c r="H58" s="288"/>
    </row>
    <row r="59" spans="1:8" x14ac:dyDescent="0.2">
      <c r="A59" s="234" t="s">
        <v>311</v>
      </c>
      <c r="B59" s="205"/>
      <c r="C59" s="205"/>
      <c r="D59" s="191">
        <f t="shared" si="8"/>
        <v>0</v>
      </c>
      <c r="E59" s="205"/>
      <c r="F59" s="308">
        <f t="shared" si="3"/>
        <v>0</v>
      </c>
      <c r="G59" s="309" t="str">
        <f t="shared" si="4"/>
        <v/>
      </c>
      <c r="H59" s="288"/>
    </row>
    <row r="60" spans="1:8" x14ac:dyDescent="0.2">
      <c r="A60" s="234"/>
      <c r="B60" s="191"/>
      <c r="D60" s="191"/>
      <c r="E60" s="191"/>
      <c r="F60" s="308">
        <f t="shared" si="3"/>
        <v>0</v>
      </c>
      <c r="G60" s="309" t="str">
        <f t="shared" si="4"/>
        <v/>
      </c>
      <c r="H60" s="288"/>
    </row>
    <row r="61" spans="1:8" x14ac:dyDescent="0.2">
      <c r="A61" s="196" t="s">
        <v>85</v>
      </c>
      <c r="B61" s="197">
        <f>SUM(B62:B63)</f>
        <v>406496</v>
      </c>
      <c r="C61" s="197">
        <f t="shared" ref="C61" si="11">SUM(C62:C63)</f>
        <v>0</v>
      </c>
      <c r="D61" s="197">
        <f>SUM(B61:C61)</f>
        <v>406496</v>
      </c>
      <c r="E61" s="197"/>
      <c r="F61" s="308">
        <f t="shared" si="3"/>
        <v>0</v>
      </c>
      <c r="G61" s="309" t="str">
        <f t="shared" si="4"/>
        <v/>
      </c>
      <c r="H61" s="288"/>
    </row>
    <row r="62" spans="1:8" x14ac:dyDescent="0.2">
      <c r="A62" s="206" t="s">
        <v>134</v>
      </c>
      <c r="B62" s="207">
        <v>372980</v>
      </c>
      <c r="D62" s="207">
        <f>SUM(B62:C62)</f>
        <v>372980</v>
      </c>
      <c r="E62" s="207"/>
      <c r="F62" s="308">
        <f t="shared" si="3"/>
        <v>0</v>
      </c>
      <c r="G62" s="309" t="str">
        <f t="shared" si="4"/>
        <v/>
      </c>
      <c r="H62" s="288"/>
    </row>
    <row r="63" spans="1:8" x14ac:dyDescent="0.2">
      <c r="A63" s="206" t="s">
        <v>172</v>
      </c>
      <c r="B63" s="207">
        <v>33516</v>
      </c>
      <c r="C63" s="207"/>
      <c r="D63" s="207">
        <f>SUM(B63:C63)</f>
        <v>33516</v>
      </c>
      <c r="E63" s="207"/>
      <c r="F63" s="308">
        <f t="shared" si="3"/>
        <v>0</v>
      </c>
      <c r="G63" s="309" t="str">
        <f t="shared" si="4"/>
        <v/>
      </c>
      <c r="H63" s="288"/>
    </row>
    <row r="64" spans="1:8" x14ac:dyDescent="0.2">
      <c r="A64" s="234" t="s">
        <v>311</v>
      </c>
      <c r="B64" s="207"/>
      <c r="C64" s="207"/>
      <c r="D64" s="207">
        <f>SUM(B64:C64)</f>
        <v>0</v>
      </c>
      <c r="E64" s="207"/>
      <c r="F64" s="308">
        <f t="shared" si="3"/>
        <v>0</v>
      </c>
      <c r="G64" s="309" t="str">
        <f t="shared" si="4"/>
        <v/>
      </c>
      <c r="H64" s="288"/>
    </row>
    <row r="65" spans="1:8" x14ac:dyDescent="0.2">
      <c r="A65" s="234"/>
      <c r="B65" s="207"/>
      <c r="D65" s="207"/>
      <c r="E65" s="207"/>
      <c r="F65" s="308">
        <f t="shared" si="3"/>
        <v>0</v>
      </c>
      <c r="G65" s="309" t="str">
        <f t="shared" si="4"/>
        <v/>
      </c>
      <c r="H65" s="288"/>
    </row>
    <row r="66" spans="1:8" x14ac:dyDescent="0.2">
      <c r="A66" s="196" t="s">
        <v>37</v>
      </c>
      <c r="B66" s="208">
        <f t="shared" ref="B66:C66" si="12">B67</f>
        <v>42000</v>
      </c>
      <c r="C66" s="208">
        <f t="shared" si="12"/>
        <v>0</v>
      </c>
      <c r="D66" s="208">
        <f t="shared" ref="D66:D80" si="13">SUM(B66:C66)</f>
        <v>42000</v>
      </c>
      <c r="E66" s="208"/>
      <c r="F66" s="308">
        <f t="shared" si="3"/>
        <v>0</v>
      </c>
      <c r="G66" s="309" t="str">
        <f t="shared" si="4"/>
        <v/>
      </c>
      <c r="H66" s="288"/>
    </row>
    <row r="67" spans="1:8" ht="24" x14ac:dyDescent="0.2">
      <c r="A67" s="209" t="s">
        <v>244</v>
      </c>
      <c r="B67" s="210">
        <v>42000</v>
      </c>
      <c r="D67" s="210">
        <f t="shared" si="13"/>
        <v>42000</v>
      </c>
      <c r="E67" s="210"/>
      <c r="F67" s="308">
        <f t="shared" si="3"/>
        <v>0</v>
      </c>
      <c r="G67" s="309" t="str">
        <f t="shared" si="4"/>
        <v/>
      </c>
      <c r="H67" s="288"/>
    </row>
    <row r="68" spans="1:8" x14ac:dyDescent="0.2">
      <c r="A68" s="206"/>
      <c r="B68" s="207"/>
      <c r="D68" s="207">
        <f t="shared" si="13"/>
        <v>0</v>
      </c>
      <c r="E68" s="207"/>
      <c r="F68" s="308">
        <f t="shared" si="3"/>
        <v>0</v>
      </c>
      <c r="G68" s="309" t="str">
        <f t="shared" si="4"/>
        <v/>
      </c>
      <c r="H68" s="288"/>
    </row>
    <row r="69" spans="1:8" x14ac:dyDescent="0.2">
      <c r="A69" s="196" t="s">
        <v>34</v>
      </c>
      <c r="B69" s="197">
        <f>SUM(B70:B73)</f>
        <v>392127</v>
      </c>
      <c r="C69" s="197">
        <f t="shared" ref="C69" si="14">SUM(C70:C73)</f>
        <v>0</v>
      </c>
      <c r="D69" s="197">
        <f t="shared" si="13"/>
        <v>392127</v>
      </c>
      <c r="E69" s="197"/>
      <c r="F69" s="308">
        <f t="shared" ref="F69:F95" si="15">IF(E69=0,0,E69-D69)</f>
        <v>0</v>
      </c>
      <c r="G69" s="309" t="str">
        <f t="shared" ref="G69:G95" si="16">IF(E69=0,"",F69/D69)</f>
        <v/>
      </c>
      <c r="H69" s="288"/>
    </row>
    <row r="70" spans="1:8" ht="24" x14ac:dyDescent="0.2">
      <c r="A70" s="153" t="s">
        <v>173</v>
      </c>
      <c r="B70" s="160">
        <v>76209</v>
      </c>
      <c r="D70" s="160">
        <f t="shared" si="13"/>
        <v>76209</v>
      </c>
      <c r="E70" s="160"/>
      <c r="F70" s="308">
        <f t="shared" si="15"/>
        <v>0</v>
      </c>
      <c r="G70" s="309" t="str">
        <f t="shared" si="16"/>
        <v/>
      </c>
      <c r="H70" s="288"/>
    </row>
    <row r="71" spans="1:8" ht="24" x14ac:dyDescent="0.2">
      <c r="A71" s="153" t="s">
        <v>202</v>
      </c>
      <c r="B71" s="160">
        <v>22080</v>
      </c>
      <c r="D71" s="160">
        <f t="shared" si="13"/>
        <v>22080</v>
      </c>
      <c r="E71" s="160"/>
      <c r="F71" s="308">
        <f t="shared" si="15"/>
        <v>0</v>
      </c>
      <c r="G71" s="309" t="str">
        <f t="shared" si="16"/>
        <v/>
      </c>
      <c r="H71" s="288"/>
    </row>
    <row r="72" spans="1:8" ht="24" x14ac:dyDescent="0.2">
      <c r="A72" s="153" t="s">
        <v>221</v>
      </c>
      <c r="B72" s="160">
        <v>75000</v>
      </c>
      <c r="D72" s="160">
        <f t="shared" si="13"/>
        <v>75000</v>
      </c>
      <c r="E72" s="160"/>
      <c r="F72" s="308">
        <f t="shared" si="15"/>
        <v>0</v>
      </c>
      <c r="G72" s="309" t="str">
        <f t="shared" si="16"/>
        <v/>
      </c>
      <c r="H72" s="288"/>
    </row>
    <row r="73" spans="1:8" x14ac:dyDescent="0.2">
      <c r="A73" s="198" t="s">
        <v>233</v>
      </c>
      <c r="B73" s="160">
        <v>218838</v>
      </c>
      <c r="D73" s="160">
        <f t="shared" si="13"/>
        <v>218838</v>
      </c>
      <c r="E73" s="160"/>
      <c r="F73" s="308">
        <f t="shared" si="15"/>
        <v>0</v>
      </c>
      <c r="G73" s="309" t="str">
        <f t="shared" si="16"/>
        <v/>
      </c>
      <c r="H73" s="288"/>
    </row>
    <row r="74" spans="1:8" x14ac:dyDescent="0.2">
      <c r="A74" s="153"/>
      <c r="B74" s="160"/>
      <c r="D74" s="160">
        <f t="shared" si="13"/>
        <v>0</v>
      </c>
      <c r="E74" s="160"/>
      <c r="F74" s="308">
        <f t="shared" si="15"/>
        <v>0</v>
      </c>
      <c r="G74" s="309" t="str">
        <f t="shared" si="16"/>
        <v/>
      </c>
      <c r="H74" s="288"/>
    </row>
    <row r="75" spans="1:8" x14ac:dyDescent="0.2">
      <c r="A75" s="196" t="s">
        <v>149</v>
      </c>
      <c r="B75" s="197">
        <f>SUM(B76:B77)</f>
        <v>16684</v>
      </c>
      <c r="C75" s="197">
        <f t="shared" ref="C75" si="17">SUM(C76:C77)</f>
        <v>0</v>
      </c>
      <c r="D75" s="197">
        <f t="shared" si="13"/>
        <v>16684</v>
      </c>
      <c r="E75" s="197"/>
      <c r="F75" s="308">
        <f t="shared" si="15"/>
        <v>0</v>
      </c>
      <c r="G75" s="309" t="str">
        <f t="shared" si="16"/>
        <v/>
      </c>
      <c r="H75" s="288"/>
    </row>
    <row r="76" spans="1:8" ht="24" x14ac:dyDescent="0.2">
      <c r="A76" s="153" t="s">
        <v>133</v>
      </c>
      <c r="B76" s="160">
        <v>1684</v>
      </c>
      <c r="D76" s="160">
        <f t="shared" si="13"/>
        <v>1684</v>
      </c>
      <c r="E76" s="160"/>
      <c r="F76" s="308">
        <f t="shared" si="15"/>
        <v>0</v>
      </c>
      <c r="G76" s="309" t="str">
        <f t="shared" si="16"/>
        <v/>
      </c>
      <c r="H76" s="288"/>
    </row>
    <row r="77" spans="1:8" x14ac:dyDescent="0.2">
      <c r="A77" s="198" t="s">
        <v>135</v>
      </c>
      <c r="B77" s="191">
        <v>15000</v>
      </c>
      <c r="D77" s="191">
        <f t="shared" si="13"/>
        <v>15000</v>
      </c>
      <c r="E77" s="191"/>
      <c r="F77" s="308">
        <f t="shared" si="15"/>
        <v>0</v>
      </c>
      <c r="G77" s="309" t="str">
        <f t="shared" si="16"/>
        <v/>
      </c>
      <c r="H77" s="288"/>
    </row>
    <row r="78" spans="1:8" x14ac:dyDescent="0.2">
      <c r="A78" s="203"/>
      <c r="B78" s="197"/>
      <c r="D78" s="191">
        <f t="shared" si="13"/>
        <v>0</v>
      </c>
      <c r="E78" s="197"/>
      <c r="F78" s="308">
        <f t="shared" si="15"/>
        <v>0</v>
      </c>
      <c r="G78" s="309" t="str">
        <f t="shared" si="16"/>
        <v/>
      </c>
      <c r="H78" s="288"/>
    </row>
    <row r="79" spans="1:8" x14ac:dyDescent="0.2">
      <c r="A79" s="196" t="s">
        <v>312</v>
      </c>
      <c r="B79" s="197"/>
      <c r="C79" s="197"/>
      <c r="D79" s="191">
        <f t="shared" si="13"/>
        <v>0</v>
      </c>
      <c r="E79" s="197"/>
      <c r="F79" s="308">
        <f t="shared" si="15"/>
        <v>0</v>
      </c>
      <c r="G79" s="309" t="str">
        <f t="shared" si="16"/>
        <v/>
      </c>
      <c r="H79" s="288"/>
    </row>
    <row r="80" spans="1:8" x14ac:dyDescent="0.2">
      <c r="A80" s="234" t="s">
        <v>311</v>
      </c>
      <c r="B80" s="160"/>
      <c r="C80" s="160"/>
      <c r="D80" s="160">
        <f t="shared" si="13"/>
        <v>0</v>
      </c>
      <c r="E80" s="160"/>
      <c r="F80" s="308">
        <f t="shared" si="15"/>
        <v>0</v>
      </c>
      <c r="G80" s="309" t="str">
        <f t="shared" si="16"/>
        <v/>
      </c>
      <c r="H80" s="288"/>
    </row>
    <row r="81" spans="1:8" x14ac:dyDescent="0.2">
      <c r="A81" s="203"/>
      <c r="B81" s="197"/>
      <c r="D81" s="197"/>
      <c r="E81" s="197"/>
      <c r="F81" s="308">
        <f t="shared" si="15"/>
        <v>0</v>
      </c>
      <c r="G81" s="309" t="str">
        <f t="shared" si="16"/>
        <v/>
      </c>
      <c r="H81" s="288"/>
    </row>
    <row r="82" spans="1:8" s="46" customFormat="1" x14ac:dyDescent="0.2">
      <c r="A82" s="211" t="s">
        <v>2</v>
      </c>
      <c r="B82" s="151">
        <f>+B87</f>
        <v>19837287</v>
      </c>
      <c r="C82" s="151">
        <f>C84+C87</f>
        <v>778390</v>
      </c>
      <c r="D82" s="151">
        <f>SUM(B82:C82)</f>
        <v>20615677</v>
      </c>
      <c r="E82" s="151"/>
      <c r="F82" s="308">
        <f t="shared" si="15"/>
        <v>0</v>
      </c>
      <c r="G82" s="309" t="str">
        <f t="shared" si="16"/>
        <v/>
      </c>
      <c r="H82" s="288"/>
    </row>
    <row r="83" spans="1:8" x14ac:dyDescent="0.2">
      <c r="A83" s="203"/>
      <c r="B83" s="197"/>
      <c r="D83" s="197">
        <f>SUM(B83:C83)</f>
        <v>0</v>
      </c>
      <c r="E83" s="197"/>
      <c r="F83" s="308">
        <f t="shared" si="15"/>
        <v>0</v>
      </c>
      <c r="G83" s="309" t="str">
        <f t="shared" si="16"/>
        <v/>
      </c>
      <c r="H83" s="288"/>
    </row>
    <row r="84" spans="1:8" x14ac:dyDescent="0.2">
      <c r="A84" s="238" t="s">
        <v>37</v>
      </c>
      <c r="B84" s="197"/>
      <c r="C84" s="17">
        <f>C85</f>
        <v>405000</v>
      </c>
      <c r="D84" s="197"/>
      <c r="E84" s="197"/>
      <c r="F84" s="308">
        <f t="shared" si="15"/>
        <v>0</v>
      </c>
      <c r="G84" s="309" t="str">
        <f t="shared" si="16"/>
        <v/>
      </c>
      <c r="H84" s="288"/>
    </row>
    <row r="85" spans="1:8" ht="36" x14ac:dyDescent="0.2">
      <c r="A85" s="234" t="s">
        <v>318</v>
      </c>
      <c r="B85" s="197"/>
      <c r="C85" s="158">
        <f>500000*0.81</f>
        <v>405000</v>
      </c>
      <c r="D85" s="197"/>
      <c r="E85" s="197"/>
      <c r="F85" s="308">
        <f t="shared" si="15"/>
        <v>0</v>
      </c>
      <c r="G85" s="309" t="str">
        <f t="shared" si="16"/>
        <v/>
      </c>
      <c r="H85" s="288"/>
    </row>
    <row r="86" spans="1:8" x14ac:dyDescent="0.2">
      <c r="A86" s="203"/>
      <c r="B86" s="197"/>
      <c r="D86" s="197"/>
      <c r="E86" s="197"/>
      <c r="F86" s="308">
        <f t="shared" si="15"/>
        <v>0</v>
      </c>
      <c r="G86" s="309" t="str">
        <f t="shared" si="16"/>
        <v/>
      </c>
      <c r="H86" s="288"/>
    </row>
    <row r="87" spans="1:8" x14ac:dyDescent="0.2">
      <c r="A87" s="196" t="s">
        <v>149</v>
      </c>
      <c r="B87" s="197">
        <f>SUM(B88:B92)</f>
        <v>19837287</v>
      </c>
      <c r="C87" s="159">
        <f>SUM(C88:C94)</f>
        <v>373390</v>
      </c>
      <c r="D87" s="197">
        <f t="shared" ref="D87:D92" si="18">SUM(B87:C87)</f>
        <v>20210677</v>
      </c>
      <c r="E87" s="197"/>
      <c r="F87" s="308">
        <f t="shared" si="15"/>
        <v>0</v>
      </c>
      <c r="G87" s="309" t="str">
        <f t="shared" si="16"/>
        <v/>
      </c>
      <c r="H87" s="288"/>
    </row>
    <row r="88" spans="1:8" x14ac:dyDescent="0.2">
      <c r="A88" s="153" t="s">
        <v>222</v>
      </c>
      <c r="B88" s="160">
        <v>17800000</v>
      </c>
      <c r="C88" s="46"/>
      <c r="D88" s="160">
        <f t="shared" si="18"/>
        <v>17800000</v>
      </c>
      <c r="E88" s="160"/>
      <c r="F88" s="308">
        <f t="shared" si="15"/>
        <v>0</v>
      </c>
      <c r="G88" s="309" t="str">
        <f t="shared" si="16"/>
        <v/>
      </c>
      <c r="H88" s="288"/>
    </row>
    <row r="89" spans="1:8" x14ac:dyDescent="0.2">
      <c r="A89" s="153" t="s">
        <v>139</v>
      </c>
      <c r="B89" s="160">
        <v>647960</v>
      </c>
      <c r="C89" s="158">
        <v>328230</v>
      </c>
      <c r="D89" s="160">
        <f t="shared" si="18"/>
        <v>976190</v>
      </c>
      <c r="E89" s="160"/>
      <c r="F89" s="308">
        <f t="shared" si="15"/>
        <v>0</v>
      </c>
      <c r="G89" s="309" t="str">
        <f t="shared" si="16"/>
        <v/>
      </c>
      <c r="H89" s="288"/>
    </row>
    <row r="90" spans="1:8" x14ac:dyDescent="0.2">
      <c r="A90" s="153" t="s">
        <v>231</v>
      </c>
      <c r="B90" s="160">
        <v>838303</v>
      </c>
      <c r="C90" s="46"/>
      <c r="D90" s="160">
        <f t="shared" si="18"/>
        <v>838303</v>
      </c>
      <c r="E90" s="160"/>
      <c r="F90" s="308">
        <f t="shared" si="15"/>
        <v>0</v>
      </c>
      <c r="G90" s="309" t="str">
        <f t="shared" si="16"/>
        <v/>
      </c>
      <c r="H90" s="288"/>
    </row>
    <row r="91" spans="1:8" x14ac:dyDescent="0.2">
      <c r="A91" s="153" t="s">
        <v>242</v>
      </c>
      <c r="B91" s="160">
        <v>216316</v>
      </c>
      <c r="C91" s="46"/>
      <c r="D91" s="160">
        <f t="shared" si="18"/>
        <v>216316</v>
      </c>
      <c r="E91" s="160"/>
      <c r="F91" s="308">
        <f t="shared" si="15"/>
        <v>0</v>
      </c>
      <c r="G91" s="309" t="str">
        <f t="shared" si="16"/>
        <v/>
      </c>
      <c r="H91" s="288"/>
    </row>
    <row r="92" spans="1:8" x14ac:dyDescent="0.2">
      <c r="A92" s="153" t="s">
        <v>243</v>
      </c>
      <c r="B92" s="160">
        <v>334708</v>
      </c>
      <c r="C92" s="46"/>
      <c r="D92" s="160">
        <f t="shared" si="18"/>
        <v>334708</v>
      </c>
      <c r="E92" s="160"/>
      <c r="F92" s="308">
        <f t="shared" si="15"/>
        <v>0</v>
      </c>
      <c r="G92" s="309" t="str">
        <f t="shared" si="16"/>
        <v/>
      </c>
      <c r="H92" s="288"/>
    </row>
    <row r="93" spans="1:8" x14ac:dyDescent="0.2">
      <c r="A93" s="234" t="s">
        <v>320</v>
      </c>
      <c r="B93" s="160"/>
      <c r="C93" s="158">
        <v>45160</v>
      </c>
      <c r="D93" s="160"/>
      <c r="E93" s="160"/>
      <c r="F93" s="308">
        <f t="shared" si="15"/>
        <v>0</v>
      </c>
      <c r="G93" s="309" t="str">
        <f t="shared" si="16"/>
        <v/>
      </c>
      <c r="H93" s="288"/>
    </row>
    <row r="94" spans="1:8" x14ac:dyDescent="0.2">
      <c r="A94" s="194"/>
      <c r="B94" s="195"/>
      <c r="D94" s="195">
        <f>SUM(B94:C94)</f>
        <v>0</v>
      </c>
      <c r="E94" s="195"/>
      <c r="F94" s="308">
        <f t="shared" si="15"/>
        <v>0</v>
      </c>
      <c r="G94" s="309" t="str">
        <f t="shared" si="16"/>
        <v/>
      </c>
      <c r="H94" s="288"/>
    </row>
    <row r="95" spans="1:8" x14ac:dyDescent="0.2">
      <c r="A95" s="194" t="s">
        <v>223</v>
      </c>
      <c r="B95" s="195">
        <v>49800</v>
      </c>
      <c r="D95" s="195">
        <f>SUM(B95:C95)</f>
        <v>49800</v>
      </c>
      <c r="E95" s="195"/>
      <c r="F95" s="308">
        <f t="shared" si="15"/>
        <v>0</v>
      </c>
      <c r="G95" s="309" t="str">
        <f t="shared" si="16"/>
        <v/>
      </c>
      <c r="H95" s="288"/>
    </row>
    <row r="96" spans="1:8" x14ac:dyDescent="0.2">
      <c r="A96" s="172"/>
      <c r="B96" s="151"/>
      <c r="D96" s="151">
        <f>SUM(B96:C96)</f>
        <v>0</v>
      </c>
      <c r="E96" s="151"/>
      <c r="F96" s="308">
        <f t="shared" ref="F96" si="19">IF(E96=0,0,E96-D96)</f>
        <v>0</v>
      </c>
      <c r="G96" s="309" t="str">
        <f t="shared" ref="G96" si="20">IF(E96=0,"",F96/D96)</f>
        <v/>
      </c>
    </row>
    <row r="97" spans="1:7" x14ac:dyDescent="0.2">
      <c r="A97" s="194" t="s">
        <v>4</v>
      </c>
      <c r="B97" s="195">
        <f>B4+B35+B95</f>
        <v>193793628</v>
      </c>
      <c r="C97" s="195">
        <f>C4+C35+C95</f>
        <v>24277983</v>
      </c>
      <c r="D97" s="195">
        <f>SUM(B97:C97)</f>
        <v>218071611</v>
      </c>
      <c r="E97" s="195">
        <f>E4+E35+E95</f>
        <v>0</v>
      </c>
      <c r="F97" s="308">
        <f t="shared" ref="F97" si="21">IF(E97=0,0,E97-D97)</f>
        <v>0</v>
      </c>
      <c r="G97" s="309" t="str">
        <f t="shared" ref="G97" si="22">IF(E97=0,"",F97/D97)</f>
        <v/>
      </c>
    </row>
    <row r="98" spans="1:7" x14ac:dyDescent="0.2">
      <c r="A98" s="194"/>
      <c r="B98" s="212"/>
      <c r="D98" s="212">
        <f>SUM(B98:C98)</f>
        <v>0</v>
      </c>
    </row>
    <row r="99" spans="1:7" x14ac:dyDescent="0.2">
      <c r="A99" s="2"/>
      <c r="B99" s="212"/>
      <c r="D99" s="212"/>
    </row>
    <row r="100" spans="1:7" x14ac:dyDescent="0.2">
      <c r="A100" s="2"/>
      <c r="B100" s="212"/>
      <c r="D100" s="212"/>
    </row>
    <row r="101" spans="1:7" x14ac:dyDescent="0.2">
      <c r="A101" s="218"/>
      <c r="B101" s="212"/>
      <c r="D101" s="212"/>
    </row>
    <row r="102" spans="1:7" x14ac:dyDescent="0.2">
      <c r="A102" s="9"/>
    </row>
    <row r="103" spans="1:7" x14ac:dyDescent="0.2">
      <c r="A103" s="9"/>
    </row>
  </sheetData>
  <autoFilter ref="A3:B97" xr:uid="{BE0E2A4C-0A80-41C6-B586-3242626B9B92}"/>
  <mergeCells count="2">
    <mergeCell ref="E2:E3"/>
    <mergeCell ref="F2:H2"/>
  </mergeCells>
  <pageMargins left="1.1811023622047245" right="0.47244094488188981" top="0.47244094488188981" bottom="0.98425196850393704" header="0.51181102362204722" footer="0.51181102362204722"/>
  <pageSetup paperSize="9" orientation="portrait" r:id="rId1"/>
  <headerFooter alignWithMargins="0">
    <oddFooter>&amp;C&amp;P/&amp;N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34FF1-E89A-470A-A1D0-C3C328549F2A}">
  <sheetPr codeName="Sheet8">
    <tabColor rgb="FF92D050"/>
  </sheetPr>
  <dimension ref="A1:F36"/>
  <sheetViews>
    <sheetView workbookViewId="0">
      <pane xSplit="2" ySplit="5" topLeftCell="C6" activePane="bottomRight" state="frozen"/>
      <selection activeCell="M30" sqref="M30"/>
      <selection pane="topRight" activeCell="M30" sqref="M30"/>
      <selection pane="bottomLeft" activeCell="M30" sqref="M30"/>
      <selection pane="bottomRight" activeCell="M30" sqref="M30"/>
    </sheetView>
  </sheetViews>
  <sheetFormatPr defaultRowHeight="12.75" x14ac:dyDescent="0.2"/>
  <cols>
    <col min="1" max="1" width="3.28515625" style="312" customWidth="1"/>
    <col min="2" max="2" width="26.42578125" style="312" customWidth="1"/>
    <col min="3" max="3" width="14.28515625" style="312" bestFit="1" customWidth="1"/>
    <col min="4" max="4" width="12.28515625" style="312" bestFit="1" customWidth="1"/>
    <col min="5" max="6" width="13.42578125" style="312" bestFit="1" customWidth="1"/>
    <col min="7" max="206" width="9.140625" style="312"/>
    <col min="207" max="207" width="4.42578125" style="312" bestFit="1" customWidth="1"/>
    <col min="208" max="208" width="35.42578125" style="312" customWidth="1"/>
    <col min="209" max="211" width="11.28515625" style="312" bestFit="1" customWidth="1"/>
    <col min="212" max="212" width="12.5703125" style="312" bestFit="1" customWidth="1"/>
    <col min="213" max="213" width="12.42578125" style="312" customWidth="1"/>
    <col min="214" max="214" width="12.5703125" style="312" customWidth="1"/>
    <col min="215" max="215" width="2.5703125" style="312" customWidth="1"/>
    <col min="216" max="462" width="9.140625" style="312"/>
    <col min="463" max="463" width="4.42578125" style="312" bestFit="1" customWidth="1"/>
    <col min="464" max="464" width="35.42578125" style="312" customWidth="1"/>
    <col min="465" max="467" width="11.28515625" style="312" bestFit="1" customWidth="1"/>
    <col min="468" max="468" width="12.5703125" style="312" bestFit="1" customWidth="1"/>
    <col min="469" max="469" width="12.42578125" style="312" customWidth="1"/>
    <col min="470" max="470" width="12.5703125" style="312" customWidth="1"/>
    <col min="471" max="471" width="2.5703125" style="312" customWidth="1"/>
    <col min="472" max="718" width="9.140625" style="312"/>
    <col min="719" max="719" width="4.42578125" style="312" bestFit="1" customWidth="1"/>
    <col min="720" max="720" width="35.42578125" style="312" customWidth="1"/>
    <col min="721" max="723" width="11.28515625" style="312" bestFit="1" customWidth="1"/>
    <col min="724" max="724" width="12.5703125" style="312" bestFit="1" customWidth="1"/>
    <col min="725" max="725" width="12.42578125" style="312" customWidth="1"/>
    <col min="726" max="726" width="12.5703125" style="312" customWidth="1"/>
    <col min="727" max="727" width="2.5703125" style="312" customWidth="1"/>
    <col min="728" max="974" width="9.140625" style="312"/>
    <col min="975" max="975" width="4.42578125" style="312" bestFit="1" customWidth="1"/>
    <col min="976" max="976" width="35.42578125" style="312" customWidth="1"/>
    <col min="977" max="979" width="11.28515625" style="312" bestFit="1" customWidth="1"/>
    <col min="980" max="980" width="12.5703125" style="312" bestFit="1" customWidth="1"/>
    <col min="981" max="981" width="12.42578125" style="312" customWidth="1"/>
    <col min="982" max="982" width="12.5703125" style="312" customWidth="1"/>
    <col min="983" max="983" width="2.5703125" style="312" customWidth="1"/>
    <col min="984" max="1230" width="9.140625" style="312"/>
    <col min="1231" max="1231" width="4.42578125" style="312" bestFit="1" customWidth="1"/>
    <col min="1232" max="1232" width="35.42578125" style="312" customWidth="1"/>
    <col min="1233" max="1235" width="11.28515625" style="312" bestFit="1" customWidth="1"/>
    <col min="1236" max="1236" width="12.5703125" style="312" bestFit="1" customWidth="1"/>
    <col min="1237" max="1237" width="12.42578125" style="312" customWidth="1"/>
    <col min="1238" max="1238" width="12.5703125" style="312" customWidth="1"/>
    <col min="1239" max="1239" width="2.5703125" style="312" customWidth="1"/>
    <col min="1240" max="1486" width="9.140625" style="312"/>
    <col min="1487" max="1487" width="4.42578125" style="312" bestFit="1" customWidth="1"/>
    <col min="1488" max="1488" width="35.42578125" style="312" customWidth="1"/>
    <col min="1489" max="1491" width="11.28515625" style="312" bestFit="1" customWidth="1"/>
    <col min="1492" max="1492" width="12.5703125" style="312" bestFit="1" customWidth="1"/>
    <col min="1493" max="1493" width="12.42578125" style="312" customWidth="1"/>
    <col min="1494" max="1494" width="12.5703125" style="312" customWidth="1"/>
    <col min="1495" max="1495" width="2.5703125" style="312" customWidth="1"/>
    <col min="1496" max="1742" width="9.140625" style="312"/>
    <col min="1743" max="1743" width="4.42578125" style="312" bestFit="1" customWidth="1"/>
    <col min="1744" max="1744" width="35.42578125" style="312" customWidth="1"/>
    <col min="1745" max="1747" width="11.28515625" style="312" bestFit="1" customWidth="1"/>
    <col min="1748" max="1748" width="12.5703125" style="312" bestFit="1" customWidth="1"/>
    <col min="1749" max="1749" width="12.42578125" style="312" customWidth="1"/>
    <col min="1750" max="1750" width="12.5703125" style="312" customWidth="1"/>
    <col min="1751" max="1751" width="2.5703125" style="312" customWidth="1"/>
    <col min="1752" max="1998" width="9.140625" style="312"/>
    <col min="1999" max="1999" width="4.42578125" style="312" bestFit="1" customWidth="1"/>
    <col min="2000" max="2000" width="35.42578125" style="312" customWidth="1"/>
    <col min="2001" max="2003" width="11.28515625" style="312" bestFit="1" customWidth="1"/>
    <col min="2004" max="2004" width="12.5703125" style="312" bestFit="1" customWidth="1"/>
    <col min="2005" max="2005" width="12.42578125" style="312" customWidth="1"/>
    <col min="2006" max="2006" width="12.5703125" style="312" customWidth="1"/>
    <col min="2007" max="2007" width="2.5703125" style="312" customWidth="1"/>
    <col min="2008" max="2254" width="9.140625" style="312"/>
    <col min="2255" max="2255" width="4.42578125" style="312" bestFit="1" customWidth="1"/>
    <col min="2256" max="2256" width="35.42578125" style="312" customWidth="1"/>
    <col min="2257" max="2259" width="11.28515625" style="312" bestFit="1" customWidth="1"/>
    <col min="2260" max="2260" width="12.5703125" style="312" bestFit="1" customWidth="1"/>
    <col min="2261" max="2261" width="12.42578125" style="312" customWidth="1"/>
    <col min="2262" max="2262" width="12.5703125" style="312" customWidth="1"/>
    <col min="2263" max="2263" width="2.5703125" style="312" customWidth="1"/>
    <col min="2264" max="2510" width="9.140625" style="312"/>
    <col min="2511" max="2511" width="4.42578125" style="312" bestFit="1" customWidth="1"/>
    <col min="2512" max="2512" width="35.42578125" style="312" customWidth="1"/>
    <col min="2513" max="2515" width="11.28515625" style="312" bestFit="1" customWidth="1"/>
    <col min="2516" max="2516" width="12.5703125" style="312" bestFit="1" customWidth="1"/>
    <col min="2517" max="2517" width="12.42578125" style="312" customWidth="1"/>
    <col min="2518" max="2518" width="12.5703125" style="312" customWidth="1"/>
    <col min="2519" max="2519" width="2.5703125" style="312" customWidth="1"/>
    <col min="2520" max="2766" width="9.140625" style="312"/>
    <col min="2767" max="2767" width="4.42578125" style="312" bestFit="1" customWidth="1"/>
    <col min="2768" max="2768" width="35.42578125" style="312" customWidth="1"/>
    <col min="2769" max="2771" width="11.28515625" style="312" bestFit="1" customWidth="1"/>
    <col min="2772" max="2772" width="12.5703125" style="312" bestFit="1" customWidth="1"/>
    <col min="2773" max="2773" width="12.42578125" style="312" customWidth="1"/>
    <col min="2774" max="2774" width="12.5703125" style="312" customWidth="1"/>
    <col min="2775" max="2775" width="2.5703125" style="312" customWidth="1"/>
    <col min="2776" max="3022" width="9.140625" style="312"/>
    <col min="3023" max="3023" width="4.42578125" style="312" bestFit="1" customWidth="1"/>
    <col min="3024" max="3024" width="35.42578125" style="312" customWidth="1"/>
    <col min="3025" max="3027" width="11.28515625" style="312" bestFit="1" customWidth="1"/>
    <col min="3028" max="3028" width="12.5703125" style="312" bestFit="1" customWidth="1"/>
    <col min="3029" max="3029" width="12.42578125" style="312" customWidth="1"/>
    <col min="3030" max="3030" width="12.5703125" style="312" customWidth="1"/>
    <col min="3031" max="3031" width="2.5703125" style="312" customWidth="1"/>
    <col min="3032" max="3278" width="9.140625" style="312"/>
    <col min="3279" max="3279" width="4.42578125" style="312" bestFit="1" customWidth="1"/>
    <col min="3280" max="3280" width="35.42578125" style="312" customWidth="1"/>
    <col min="3281" max="3283" width="11.28515625" style="312" bestFit="1" customWidth="1"/>
    <col min="3284" max="3284" width="12.5703125" style="312" bestFit="1" customWidth="1"/>
    <col min="3285" max="3285" width="12.42578125" style="312" customWidth="1"/>
    <col min="3286" max="3286" width="12.5703125" style="312" customWidth="1"/>
    <col min="3287" max="3287" width="2.5703125" style="312" customWidth="1"/>
    <col min="3288" max="3534" width="9.140625" style="312"/>
    <col min="3535" max="3535" width="4.42578125" style="312" bestFit="1" customWidth="1"/>
    <col min="3536" max="3536" width="35.42578125" style="312" customWidth="1"/>
    <col min="3537" max="3539" width="11.28515625" style="312" bestFit="1" customWidth="1"/>
    <col min="3540" max="3540" width="12.5703125" style="312" bestFit="1" customWidth="1"/>
    <col min="3541" max="3541" width="12.42578125" style="312" customWidth="1"/>
    <col min="3542" max="3542" width="12.5703125" style="312" customWidth="1"/>
    <col min="3543" max="3543" width="2.5703125" style="312" customWidth="1"/>
    <col min="3544" max="3790" width="9.140625" style="312"/>
    <col min="3791" max="3791" width="4.42578125" style="312" bestFit="1" customWidth="1"/>
    <col min="3792" max="3792" width="35.42578125" style="312" customWidth="1"/>
    <col min="3793" max="3795" width="11.28515625" style="312" bestFit="1" customWidth="1"/>
    <col min="3796" max="3796" width="12.5703125" style="312" bestFit="1" customWidth="1"/>
    <col min="3797" max="3797" width="12.42578125" style="312" customWidth="1"/>
    <col min="3798" max="3798" width="12.5703125" style="312" customWidth="1"/>
    <col min="3799" max="3799" width="2.5703125" style="312" customWidth="1"/>
    <col min="3800" max="4046" width="9.140625" style="312"/>
    <col min="4047" max="4047" width="4.42578125" style="312" bestFit="1" customWidth="1"/>
    <col min="4048" max="4048" width="35.42578125" style="312" customWidth="1"/>
    <col min="4049" max="4051" width="11.28515625" style="312" bestFit="1" customWidth="1"/>
    <col min="4052" max="4052" width="12.5703125" style="312" bestFit="1" customWidth="1"/>
    <col min="4053" max="4053" width="12.42578125" style="312" customWidth="1"/>
    <col min="4054" max="4054" width="12.5703125" style="312" customWidth="1"/>
    <col min="4055" max="4055" width="2.5703125" style="312" customWidth="1"/>
    <col min="4056" max="4302" width="9.140625" style="312"/>
    <col min="4303" max="4303" width="4.42578125" style="312" bestFit="1" customWidth="1"/>
    <col min="4304" max="4304" width="35.42578125" style="312" customWidth="1"/>
    <col min="4305" max="4307" width="11.28515625" style="312" bestFit="1" customWidth="1"/>
    <col min="4308" max="4308" width="12.5703125" style="312" bestFit="1" customWidth="1"/>
    <col min="4309" max="4309" width="12.42578125" style="312" customWidth="1"/>
    <col min="4310" max="4310" width="12.5703125" style="312" customWidth="1"/>
    <col min="4311" max="4311" width="2.5703125" style="312" customWidth="1"/>
    <col min="4312" max="4558" width="9.140625" style="312"/>
    <col min="4559" max="4559" width="4.42578125" style="312" bestFit="1" customWidth="1"/>
    <col min="4560" max="4560" width="35.42578125" style="312" customWidth="1"/>
    <col min="4561" max="4563" width="11.28515625" style="312" bestFit="1" customWidth="1"/>
    <col min="4564" max="4564" width="12.5703125" style="312" bestFit="1" customWidth="1"/>
    <col min="4565" max="4565" width="12.42578125" style="312" customWidth="1"/>
    <col min="4566" max="4566" width="12.5703125" style="312" customWidth="1"/>
    <col min="4567" max="4567" width="2.5703125" style="312" customWidth="1"/>
    <col min="4568" max="4814" width="9.140625" style="312"/>
    <col min="4815" max="4815" width="4.42578125" style="312" bestFit="1" customWidth="1"/>
    <col min="4816" max="4816" width="35.42578125" style="312" customWidth="1"/>
    <col min="4817" max="4819" width="11.28515625" style="312" bestFit="1" customWidth="1"/>
    <col min="4820" max="4820" width="12.5703125" style="312" bestFit="1" customWidth="1"/>
    <col min="4821" max="4821" width="12.42578125" style="312" customWidth="1"/>
    <col min="4822" max="4822" width="12.5703125" style="312" customWidth="1"/>
    <col min="4823" max="4823" width="2.5703125" style="312" customWidth="1"/>
    <col min="4824" max="5070" width="9.140625" style="312"/>
    <col min="5071" max="5071" width="4.42578125" style="312" bestFit="1" customWidth="1"/>
    <col min="5072" max="5072" width="35.42578125" style="312" customWidth="1"/>
    <col min="5073" max="5075" width="11.28515625" style="312" bestFit="1" customWidth="1"/>
    <col min="5076" max="5076" width="12.5703125" style="312" bestFit="1" customWidth="1"/>
    <col min="5077" max="5077" width="12.42578125" style="312" customWidth="1"/>
    <col min="5078" max="5078" width="12.5703125" style="312" customWidth="1"/>
    <col min="5079" max="5079" width="2.5703125" style="312" customWidth="1"/>
    <col min="5080" max="5326" width="9.140625" style="312"/>
    <col min="5327" max="5327" width="4.42578125" style="312" bestFit="1" customWidth="1"/>
    <col min="5328" max="5328" width="35.42578125" style="312" customWidth="1"/>
    <col min="5329" max="5331" width="11.28515625" style="312" bestFit="1" customWidth="1"/>
    <col min="5332" max="5332" width="12.5703125" style="312" bestFit="1" customWidth="1"/>
    <col min="5333" max="5333" width="12.42578125" style="312" customWidth="1"/>
    <col min="5334" max="5334" width="12.5703125" style="312" customWidth="1"/>
    <col min="5335" max="5335" width="2.5703125" style="312" customWidth="1"/>
    <col min="5336" max="5582" width="9.140625" style="312"/>
    <col min="5583" max="5583" width="4.42578125" style="312" bestFit="1" customWidth="1"/>
    <col min="5584" max="5584" width="35.42578125" style="312" customWidth="1"/>
    <col min="5585" max="5587" width="11.28515625" style="312" bestFit="1" customWidth="1"/>
    <col min="5588" max="5588" width="12.5703125" style="312" bestFit="1" customWidth="1"/>
    <col min="5589" max="5589" width="12.42578125" style="312" customWidth="1"/>
    <col min="5590" max="5590" width="12.5703125" style="312" customWidth="1"/>
    <col min="5591" max="5591" width="2.5703125" style="312" customWidth="1"/>
    <col min="5592" max="5838" width="9.140625" style="312"/>
    <col min="5839" max="5839" width="4.42578125" style="312" bestFit="1" customWidth="1"/>
    <col min="5840" max="5840" width="35.42578125" style="312" customWidth="1"/>
    <col min="5841" max="5843" width="11.28515625" style="312" bestFit="1" customWidth="1"/>
    <col min="5844" max="5844" width="12.5703125" style="312" bestFit="1" customWidth="1"/>
    <col min="5845" max="5845" width="12.42578125" style="312" customWidth="1"/>
    <col min="5846" max="5846" width="12.5703125" style="312" customWidth="1"/>
    <col min="5847" max="5847" width="2.5703125" style="312" customWidth="1"/>
    <col min="5848" max="6094" width="9.140625" style="312"/>
    <col min="6095" max="6095" width="4.42578125" style="312" bestFit="1" customWidth="1"/>
    <col min="6096" max="6096" width="35.42578125" style="312" customWidth="1"/>
    <col min="6097" max="6099" width="11.28515625" style="312" bestFit="1" customWidth="1"/>
    <col min="6100" max="6100" width="12.5703125" style="312" bestFit="1" customWidth="1"/>
    <col min="6101" max="6101" width="12.42578125" style="312" customWidth="1"/>
    <col min="6102" max="6102" width="12.5703125" style="312" customWidth="1"/>
    <col min="6103" max="6103" width="2.5703125" style="312" customWidth="1"/>
    <col min="6104" max="6350" width="9.140625" style="312"/>
    <col min="6351" max="6351" width="4.42578125" style="312" bestFit="1" customWidth="1"/>
    <col min="6352" max="6352" width="35.42578125" style="312" customWidth="1"/>
    <col min="6353" max="6355" width="11.28515625" style="312" bestFit="1" customWidth="1"/>
    <col min="6356" max="6356" width="12.5703125" style="312" bestFit="1" customWidth="1"/>
    <col min="6357" max="6357" width="12.42578125" style="312" customWidth="1"/>
    <col min="6358" max="6358" width="12.5703125" style="312" customWidth="1"/>
    <col min="6359" max="6359" width="2.5703125" style="312" customWidth="1"/>
    <col min="6360" max="6606" width="9.140625" style="312"/>
    <col min="6607" max="6607" width="4.42578125" style="312" bestFit="1" customWidth="1"/>
    <col min="6608" max="6608" width="35.42578125" style="312" customWidth="1"/>
    <col min="6609" max="6611" width="11.28515625" style="312" bestFit="1" customWidth="1"/>
    <col min="6612" max="6612" width="12.5703125" style="312" bestFit="1" customWidth="1"/>
    <col min="6613" max="6613" width="12.42578125" style="312" customWidth="1"/>
    <col min="6614" max="6614" width="12.5703125" style="312" customWidth="1"/>
    <col min="6615" max="6615" width="2.5703125" style="312" customWidth="1"/>
    <col min="6616" max="6862" width="9.140625" style="312"/>
    <col min="6863" max="6863" width="4.42578125" style="312" bestFit="1" customWidth="1"/>
    <col min="6864" max="6864" width="35.42578125" style="312" customWidth="1"/>
    <col min="6865" max="6867" width="11.28515625" style="312" bestFit="1" customWidth="1"/>
    <col min="6868" max="6868" width="12.5703125" style="312" bestFit="1" customWidth="1"/>
    <col min="6869" max="6869" width="12.42578125" style="312" customWidth="1"/>
    <col min="6870" max="6870" width="12.5703125" style="312" customWidth="1"/>
    <col min="6871" max="6871" width="2.5703125" style="312" customWidth="1"/>
    <col min="6872" max="7118" width="9.140625" style="312"/>
    <col min="7119" max="7119" width="4.42578125" style="312" bestFit="1" customWidth="1"/>
    <col min="7120" max="7120" width="35.42578125" style="312" customWidth="1"/>
    <col min="7121" max="7123" width="11.28515625" style="312" bestFit="1" customWidth="1"/>
    <col min="7124" max="7124" width="12.5703125" style="312" bestFit="1" customWidth="1"/>
    <col min="7125" max="7125" width="12.42578125" style="312" customWidth="1"/>
    <col min="7126" max="7126" width="12.5703125" style="312" customWidth="1"/>
    <col min="7127" max="7127" width="2.5703125" style="312" customWidth="1"/>
    <col min="7128" max="7374" width="9.140625" style="312"/>
    <col min="7375" max="7375" width="4.42578125" style="312" bestFit="1" customWidth="1"/>
    <col min="7376" max="7376" width="35.42578125" style="312" customWidth="1"/>
    <col min="7377" max="7379" width="11.28515625" style="312" bestFit="1" customWidth="1"/>
    <col min="7380" max="7380" width="12.5703125" style="312" bestFit="1" customWidth="1"/>
    <col min="7381" max="7381" width="12.42578125" style="312" customWidth="1"/>
    <col min="7382" max="7382" width="12.5703125" style="312" customWidth="1"/>
    <col min="7383" max="7383" width="2.5703125" style="312" customWidth="1"/>
    <col min="7384" max="7630" width="9.140625" style="312"/>
    <col min="7631" max="7631" width="4.42578125" style="312" bestFit="1" customWidth="1"/>
    <col min="7632" max="7632" width="35.42578125" style="312" customWidth="1"/>
    <col min="7633" max="7635" width="11.28515625" style="312" bestFit="1" customWidth="1"/>
    <col min="7636" max="7636" width="12.5703125" style="312" bestFit="1" customWidth="1"/>
    <col min="7637" max="7637" width="12.42578125" style="312" customWidth="1"/>
    <col min="7638" max="7638" width="12.5703125" style="312" customWidth="1"/>
    <col min="7639" max="7639" width="2.5703125" style="312" customWidth="1"/>
    <col min="7640" max="7886" width="9.140625" style="312"/>
    <col min="7887" max="7887" width="4.42578125" style="312" bestFit="1" customWidth="1"/>
    <col min="7888" max="7888" width="35.42578125" style="312" customWidth="1"/>
    <col min="7889" max="7891" width="11.28515625" style="312" bestFit="1" customWidth="1"/>
    <col min="7892" max="7892" width="12.5703125" style="312" bestFit="1" customWidth="1"/>
    <col min="7893" max="7893" width="12.42578125" style="312" customWidth="1"/>
    <col min="7894" max="7894" width="12.5703125" style="312" customWidth="1"/>
    <col min="7895" max="7895" width="2.5703125" style="312" customWidth="1"/>
    <col min="7896" max="8142" width="9.140625" style="312"/>
    <col min="8143" max="8143" width="4.42578125" style="312" bestFit="1" customWidth="1"/>
    <col min="8144" max="8144" width="35.42578125" style="312" customWidth="1"/>
    <col min="8145" max="8147" width="11.28515625" style="312" bestFit="1" customWidth="1"/>
    <col min="8148" max="8148" width="12.5703125" style="312" bestFit="1" customWidth="1"/>
    <col min="8149" max="8149" width="12.42578125" style="312" customWidth="1"/>
    <col min="8150" max="8150" width="12.5703125" style="312" customWidth="1"/>
    <col min="8151" max="8151" width="2.5703125" style="312" customWidth="1"/>
    <col min="8152" max="8398" width="9.140625" style="312"/>
    <col min="8399" max="8399" width="4.42578125" style="312" bestFit="1" customWidth="1"/>
    <col min="8400" max="8400" width="35.42578125" style="312" customWidth="1"/>
    <col min="8401" max="8403" width="11.28515625" style="312" bestFit="1" customWidth="1"/>
    <col min="8404" max="8404" width="12.5703125" style="312" bestFit="1" customWidth="1"/>
    <col min="8405" max="8405" width="12.42578125" style="312" customWidth="1"/>
    <col min="8406" max="8406" width="12.5703125" style="312" customWidth="1"/>
    <col min="8407" max="8407" width="2.5703125" style="312" customWidth="1"/>
    <col min="8408" max="8654" width="9.140625" style="312"/>
    <col min="8655" max="8655" width="4.42578125" style="312" bestFit="1" customWidth="1"/>
    <col min="8656" max="8656" width="35.42578125" style="312" customWidth="1"/>
    <col min="8657" max="8659" width="11.28515625" style="312" bestFit="1" customWidth="1"/>
    <col min="8660" max="8660" width="12.5703125" style="312" bestFit="1" customWidth="1"/>
    <col min="8661" max="8661" width="12.42578125" style="312" customWidth="1"/>
    <col min="8662" max="8662" width="12.5703125" style="312" customWidth="1"/>
    <col min="8663" max="8663" width="2.5703125" style="312" customWidth="1"/>
    <col min="8664" max="8910" width="9.140625" style="312"/>
    <col min="8911" max="8911" width="4.42578125" style="312" bestFit="1" customWidth="1"/>
    <col min="8912" max="8912" width="35.42578125" style="312" customWidth="1"/>
    <col min="8913" max="8915" width="11.28515625" style="312" bestFit="1" customWidth="1"/>
    <col min="8916" max="8916" width="12.5703125" style="312" bestFit="1" customWidth="1"/>
    <col min="8917" max="8917" width="12.42578125" style="312" customWidth="1"/>
    <col min="8918" max="8918" width="12.5703125" style="312" customWidth="1"/>
    <col min="8919" max="8919" width="2.5703125" style="312" customWidth="1"/>
    <col min="8920" max="9166" width="9.140625" style="312"/>
    <col min="9167" max="9167" width="4.42578125" style="312" bestFit="1" customWidth="1"/>
    <col min="9168" max="9168" width="35.42578125" style="312" customWidth="1"/>
    <col min="9169" max="9171" width="11.28515625" style="312" bestFit="1" customWidth="1"/>
    <col min="9172" max="9172" width="12.5703125" style="312" bestFit="1" customWidth="1"/>
    <col min="9173" max="9173" width="12.42578125" style="312" customWidth="1"/>
    <col min="9174" max="9174" width="12.5703125" style="312" customWidth="1"/>
    <col min="9175" max="9175" width="2.5703125" style="312" customWidth="1"/>
    <col min="9176" max="9422" width="9.140625" style="312"/>
    <col min="9423" max="9423" width="4.42578125" style="312" bestFit="1" customWidth="1"/>
    <col min="9424" max="9424" width="35.42578125" style="312" customWidth="1"/>
    <col min="9425" max="9427" width="11.28515625" style="312" bestFit="1" customWidth="1"/>
    <col min="9428" max="9428" width="12.5703125" style="312" bestFit="1" customWidth="1"/>
    <col min="9429" max="9429" width="12.42578125" style="312" customWidth="1"/>
    <col min="9430" max="9430" width="12.5703125" style="312" customWidth="1"/>
    <col min="9431" max="9431" width="2.5703125" style="312" customWidth="1"/>
    <col min="9432" max="9678" width="9.140625" style="312"/>
    <col min="9679" max="9679" width="4.42578125" style="312" bestFit="1" customWidth="1"/>
    <col min="9680" max="9680" width="35.42578125" style="312" customWidth="1"/>
    <col min="9681" max="9683" width="11.28515625" style="312" bestFit="1" customWidth="1"/>
    <col min="9684" max="9684" width="12.5703125" style="312" bestFit="1" customWidth="1"/>
    <col min="9685" max="9685" width="12.42578125" style="312" customWidth="1"/>
    <col min="9686" max="9686" width="12.5703125" style="312" customWidth="1"/>
    <col min="9687" max="9687" width="2.5703125" style="312" customWidth="1"/>
    <col min="9688" max="9934" width="9.140625" style="312"/>
    <col min="9935" max="9935" width="4.42578125" style="312" bestFit="1" customWidth="1"/>
    <col min="9936" max="9936" width="35.42578125" style="312" customWidth="1"/>
    <col min="9937" max="9939" width="11.28515625" style="312" bestFit="1" customWidth="1"/>
    <col min="9940" max="9940" width="12.5703125" style="312" bestFit="1" customWidth="1"/>
    <col min="9941" max="9941" width="12.42578125" style="312" customWidth="1"/>
    <col min="9942" max="9942" width="12.5703125" style="312" customWidth="1"/>
    <col min="9943" max="9943" width="2.5703125" style="312" customWidth="1"/>
    <col min="9944" max="10190" width="9.140625" style="312"/>
    <col min="10191" max="10191" width="4.42578125" style="312" bestFit="1" customWidth="1"/>
    <col min="10192" max="10192" width="35.42578125" style="312" customWidth="1"/>
    <col min="10193" max="10195" width="11.28515625" style="312" bestFit="1" customWidth="1"/>
    <col min="10196" max="10196" width="12.5703125" style="312" bestFit="1" customWidth="1"/>
    <col min="10197" max="10197" width="12.42578125" style="312" customWidth="1"/>
    <col min="10198" max="10198" width="12.5703125" style="312" customWidth="1"/>
    <col min="10199" max="10199" width="2.5703125" style="312" customWidth="1"/>
    <col min="10200" max="10446" width="9.140625" style="312"/>
    <col min="10447" max="10447" width="4.42578125" style="312" bestFit="1" customWidth="1"/>
    <col min="10448" max="10448" width="35.42578125" style="312" customWidth="1"/>
    <col min="10449" max="10451" width="11.28515625" style="312" bestFit="1" customWidth="1"/>
    <col min="10452" max="10452" width="12.5703125" style="312" bestFit="1" customWidth="1"/>
    <col min="10453" max="10453" width="12.42578125" style="312" customWidth="1"/>
    <col min="10454" max="10454" width="12.5703125" style="312" customWidth="1"/>
    <col min="10455" max="10455" width="2.5703125" style="312" customWidth="1"/>
    <col min="10456" max="10702" width="9.140625" style="312"/>
    <col min="10703" max="10703" width="4.42578125" style="312" bestFit="1" customWidth="1"/>
    <col min="10704" max="10704" width="35.42578125" style="312" customWidth="1"/>
    <col min="10705" max="10707" width="11.28515625" style="312" bestFit="1" customWidth="1"/>
    <col min="10708" max="10708" width="12.5703125" style="312" bestFit="1" customWidth="1"/>
    <col min="10709" max="10709" width="12.42578125" style="312" customWidth="1"/>
    <col min="10710" max="10710" width="12.5703125" style="312" customWidth="1"/>
    <col min="10711" max="10711" width="2.5703125" style="312" customWidth="1"/>
    <col min="10712" max="10958" width="9.140625" style="312"/>
    <col min="10959" max="10959" width="4.42578125" style="312" bestFit="1" customWidth="1"/>
    <col min="10960" max="10960" width="35.42578125" style="312" customWidth="1"/>
    <col min="10961" max="10963" width="11.28515625" style="312" bestFit="1" customWidth="1"/>
    <col min="10964" max="10964" width="12.5703125" style="312" bestFit="1" customWidth="1"/>
    <col min="10965" max="10965" width="12.42578125" style="312" customWidth="1"/>
    <col min="10966" max="10966" width="12.5703125" style="312" customWidth="1"/>
    <col min="10967" max="10967" width="2.5703125" style="312" customWidth="1"/>
    <col min="10968" max="11214" width="9.140625" style="312"/>
    <col min="11215" max="11215" width="4.42578125" style="312" bestFit="1" customWidth="1"/>
    <col min="11216" max="11216" width="35.42578125" style="312" customWidth="1"/>
    <col min="11217" max="11219" width="11.28515625" style="312" bestFit="1" customWidth="1"/>
    <col min="11220" max="11220" width="12.5703125" style="312" bestFit="1" customWidth="1"/>
    <col min="11221" max="11221" width="12.42578125" style="312" customWidth="1"/>
    <col min="11222" max="11222" width="12.5703125" style="312" customWidth="1"/>
    <col min="11223" max="11223" width="2.5703125" style="312" customWidth="1"/>
    <col min="11224" max="11470" width="9.140625" style="312"/>
    <col min="11471" max="11471" width="4.42578125" style="312" bestFit="1" customWidth="1"/>
    <col min="11472" max="11472" width="35.42578125" style="312" customWidth="1"/>
    <col min="11473" max="11475" width="11.28515625" style="312" bestFit="1" customWidth="1"/>
    <col min="11476" max="11476" width="12.5703125" style="312" bestFit="1" customWidth="1"/>
    <col min="11477" max="11477" width="12.42578125" style="312" customWidth="1"/>
    <col min="11478" max="11478" width="12.5703125" style="312" customWidth="1"/>
    <col min="11479" max="11479" width="2.5703125" style="312" customWidth="1"/>
    <col min="11480" max="11726" width="9.140625" style="312"/>
    <col min="11727" max="11727" width="4.42578125" style="312" bestFit="1" customWidth="1"/>
    <col min="11728" max="11728" width="35.42578125" style="312" customWidth="1"/>
    <col min="11729" max="11731" width="11.28515625" style="312" bestFit="1" customWidth="1"/>
    <col min="11732" max="11732" width="12.5703125" style="312" bestFit="1" customWidth="1"/>
    <col min="11733" max="11733" width="12.42578125" style="312" customWidth="1"/>
    <col min="11734" max="11734" width="12.5703125" style="312" customWidth="1"/>
    <col min="11735" max="11735" width="2.5703125" style="312" customWidth="1"/>
    <col min="11736" max="11982" width="9.140625" style="312"/>
    <col min="11983" max="11983" width="4.42578125" style="312" bestFit="1" customWidth="1"/>
    <col min="11984" max="11984" width="35.42578125" style="312" customWidth="1"/>
    <col min="11985" max="11987" width="11.28515625" style="312" bestFit="1" customWidth="1"/>
    <col min="11988" max="11988" width="12.5703125" style="312" bestFit="1" customWidth="1"/>
    <col min="11989" max="11989" width="12.42578125" style="312" customWidth="1"/>
    <col min="11990" max="11990" width="12.5703125" style="312" customWidth="1"/>
    <col min="11991" max="11991" width="2.5703125" style="312" customWidth="1"/>
    <col min="11992" max="12238" width="9.140625" style="312"/>
    <col min="12239" max="12239" width="4.42578125" style="312" bestFit="1" customWidth="1"/>
    <col min="12240" max="12240" width="35.42578125" style="312" customWidth="1"/>
    <col min="12241" max="12243" width="11.28515625" style="312" bestFit="1" customWidth="1"/>
    <col min="12244" max="12244" width="12.5703125" style="312" bestFit="1" customWidth="1"/>
    <col min="12245" max="12245" width="12.42578125" style="312" customWidth="1"/>
    <col min="12246" max="12246" width="12.5703125" style="312" customWidth="1"/>
    <col min="12247" max="12247" width="2.5703125" style="312" customWidth="1"/>
    <col min="12248" max="12494" width="9.140625" style="312"/>
    <col min="12495" max="12495" width="4.42578125" style="312" bestFit="1" customWidth="1"/>
    <col min="12496" max="12496" width="35.42578125" style="312" customWidth="1"/>
    <col min="12497" max="12499" width="11.28515625" style="312" bestFit="1" customWidth="1"/>
    <col min="12500" max="12500" width="12.5703125" style="312" bestFit="1" customWidth="1"/>
    <col min="12501" max="12501" width="12.42578125" style="312" customWidth="1"/>
    <col min="12502" max="12502" width="12.5703125" style="312" customWidth="1"/>
    <col min="12503" max="12503" width="2.5703125" style="312" customWidth="1"/>
    <col min="12504" max="12750" width="9.140625" style="312"/>
    <col min="12751" max="12751" width="4.42578125" style="312" bestFit="1" customWidth="1"/>
    <col min="12752" max="12752" width="35.42578125" style="312" customWidth="1"/>
    <col min="12753" max="12755" width="11.28515625" style="312" bestFit="1" customWidth="1"/>
    <col min="12756" max="12756" width="12.5703125" style="312" bestFit="1" customWidth="1"/>
    <col min="12757" max="12757" width="12.42578125" style="312" customWidth="1"/>
    <col min="12758" max="12758" width="12.5703125" style="312" customWidth="1"/>
    <col min="12759" max="12759" width="2.5703125" style="312" customWidth="1"/>
    <col min="12760" max="13006" width="9.140625" style="312"/>
    <col min="13007" max="13007" width="4.42578125" style="312" bestFit="1" customWidth="1"/>
    <col min="13008" max="13008" width="35.42578125" style="312" customWidth="1"/>
    <col min="13009" max="13011" width="11.28515625" style="312" bestFit="1" customWidth="1"/>
    <col min="13012" max="13012" width="12.5703125" style="312" bestFit="1" customWidth="1"/>
    <col min="13013" max="13013" width="12.42578125" style="312" customWidth="1"/>
    <col min="13014" max="13014" width="12.5703125" style="312" customWidth="1"/>
    <col min="13015" max="13015" width="2.5703125" style="312" customWidth="1"/>
    <col min="13016" max="13262" width="9.140625" style="312"/>
    <col min="13263" max="13263" width="4.42578125" style="312" bestFit="1" customWidth="1"/>
    <col min="13264" max="13264" width="35.42578125" style="312" customWidth="1"/>
    <col min="13265" max="13267" width="11.28515625" style="312" bestFit="1" customWidth="1"/>
    <col min="13268" max="13268" width="12.5703125" style="312" bestFit="1" customWidth="1"/>
    <col min="13269" max="13269" width="12.42578125" style="312" customWidth="1"/>
    <col min="13270" max="13270" width="12.5703125" style="312" customWidth="1"/>
    <col min="13271" max="13271" width="2.5703125" style="312" customWidth="1"/>
    <col min="13272" max="13518" width="9.140625" style="312"/>
    <col min="13519" max="13519" width="4.42578125" style="312" bestFit="1" customWidth="1"/>
    <col min="13520" max="13520" width="35.42578125" style="312" customWidth="1"/>
    <col min="13521" max="13523" width="11.28515625" style="312" bestFit="1" customWidth="1"/>
    <col min="13524" max="13524" width="12.5703125" style="312" bestFit="1" customWidth="1"/>
    <col min="13525" max="13525" width="12.42578125" style="312" customWidth="1"/>
    <col min="13526" max="13526" width="12.5703125" style="312" customWidth="1"/>
    <col min="13527" max="13527" width="2.5703125" style="312" customWidth="1"/>
    <col min="13528" max="13774" width="9.140625" style="312"/>
    <col min="13775" max="13775" width="4.42578125" style="312" bestFit="1" customWidth="1"/>
    <col min="13776" max="13776" width="35.42578125" style="312" customWidth="1"/>
    <col min="13777" max="13779" width="11.28515625" style="312" bestFit="1" customWidth="1"/>
    <col min="13780" max="13780" width="12.5703125" style="312" bestFit="1" customWidth="1"/>
    <col min="13781" max="13781" width="12.42578125" style="312" customWidth="1"/>
    <col min="13782" max="13782" width="12.5703125" style="312" customWidth="1"/>
    <col min="13783" max="13783" width="2.5703125" style="312" customWidth="1"/>
    <col min="13784" max="14030" width="9.140625" style="312"/>
    <col min="14031" max="14031" width="4.42578125" style="312" bestFit="1" customWidth="1"/>
    <col min="14032" max="14032" width="35.42578125" style="312" customWidth="1"/>
    <col min="14033" max="14035" width="11.28515625" style="312" bestFit="1" customWidth="1"/>
    <col min="14036" max="14036" width="12.5703125" style="312" bestFit="1" customWidth="1"/>
    <col min="14037" max="14037" width="12.42578125" style="312" customWidth="1"/>
    <col min="14038" max="14038" width="12.5703125" style="312" customWidth="1"/>
    <col min="14039" max="14039" width="2.5703125" style="312" customWidth="1"/>
    <col min="14040" max="14286" width="9.140625" style="312"/>
    <col min="14287" max="14287" width="4.42578125" style="312" bestFit="1" customWidth="1"/>
    <col min="14288" max="14288" width="35.42578125" style="312" customWidth="1"/>
    <col min="14289" max="14291" width="11.28515625" style="312" bestFit="1" customWidth="1"/>
    <col min="14292" max="14292" width="12.5703125" style="312" bestFit="1" customWidth="1"/>
    <col min="14293" max="14293" width="12.42578125" style="312" customWidth="1"/>
    <col min="14294" max="14294" width="12.5703125" style="312" customWidth="1"/>
    <col min="14295" max="14295" width="2.5703125" style="312" customWidth="1"/>
    <col min="14296" max="14542" width="9.140625" style="312"/>
    <col min="14543" max="14543" width="4.42578125" style="312" bestFit="1" customWidth="1"/>
    <col min="14544" max="14544" width="35.42578125" style="312" customWidth="1"/>
    <col min="14545" max="14547" width="11.28515625" style="312" bestFit="1" customWidth="1"/>
    <col min="14548" max="14548" width="12.5703125" style="312" bestFit="1" customWidth="1"/>
    <col min="14549" max="14549" width="12.42578125" style="312" customWidth="1"/>
    <col min="14550" max="14550" width="12.5703125" style="312" customWidth="1"/>
    <col min="14551" max="14551" width="2.5703125" style="312" customWidth="1"/>
    <col min="14552" max="14798" width="9.140625" style="312"/>
    <col min="14799" max="14799" width="4.42578125" style="312" bestFit="1" customWidth="1"/>
    <col min="14800" max="14800" width="35.42578125" style="312" customWidth="1"/>
    <col min="14801" max="14803" width="11.28515625" style="312" bestFit="1" customWidth="1"/>
    <col min="14804" max="14804" width="12.5703125" style="312" bestFit="1" customWidth="1"/>
    <col min="14805" max="14805" width="12.42578125" style="312" customWidth="1"/>
    <col min="14806" max="14806" width="12.5703125" style="312" customWidth="1"/>
    <col min="14807" max="14807" width="2.5703125" style="312" customWidth="1"/>
    <col min="14808" max="15054" width="9.140625" style="312"/>
    <col min="15055" max="15055" width="4.42578125" style="312" bestFit="1" customWidth="1"/>
    <col min="15056" max="15056" width="35.42578125" style="312" customWidth="1"/>
    <col min="15057" max="15059" width="11.28515625" style="312" bestFit="1" customWidth="1"/>
    <col min="15060" max="15060" width="12.5703125" style="312" bestFit="1" customWidth="1"/>
    <col min="15061" max="15061" width="12.42578125" style="312" customWidth="1"/>
    <col min="15062" max="15062" width="12.5703125" style="312" customWidth="1"/>
    <col min="15063" max="15063" width="2.5703125" style="312" customWidth="1"/>
    <col min="15064" max="15310" width="9.140625" style="312"/>
    <col min="15311" max="15311" width="4.42578125" style="312" bestFit="1" customWidth="1"/>
    <col min="15312" max="15312" width="35.42578125" style="312" customWidth="1"/>
    <col min="15313" max="15315" width="11.28515625" style="312" bestFit="1" customWidth="1"/>
    <col min="15316" max="15316" width="12.5703125" style="312" bestFit="1" customWidth="1"/>
    <col min="15317" max="15317" width="12.42578125" style="312" customWidth="1"/>
    <col min="15318" max="15318" width="12.5703125" style="312" customWidth="1"/>
    <col min="15319" max="15319" width="2.5703125" style="312" customWidth="1"/>
    <col min="15320" max="15566" width="9.140625" style="312"/>
    <col min="15567" max="15567" width="4.42578125" style="312" bestFit="1" customWidth="1"/>
    <col min="15568" max="15568" width="35.42578125" style="312" customWidth="1"/>
    <col min="15569" max="15571" width="11.28515625" style="312" bestFit="1" customWidth="1"/>
    <col min="15572" max="15572" width="12.5703125" style="312" bestFit="1" customWidth="1"/>
    <col min="15573" max="15573" width="12.42578125" style="312" customWidth="1"/>
    <col min="15574" max="15574" width="12.5703125" style="312" customWidth="1"/>
    <col min="15575" max="15575" width="2.5703125" style="312" customWidth="1"/>
    <col min="15576" max="15822" width="9.140625" style="312"/>
    <col min="15823" max="15823" width="4.42578125" style="312" bestFit="1" customWidth="1"/>
    <col min="15824" max="15824" width="35.42578125" style="312" customWidth="1"/>
    <col min="15825" max="15827" width="11.28515625" style="312" bestFit="1" customWidth="1"/>
    <col min="15828" max="15828" width="12.5703125" style="312" bestFit="1" customWidth="1"/>
    <col min="15829" max="15829" width="12.42578125" style="312" customWidth="1"/>
    <col min="15830" max="15830" width="12.5703125" style="312" customWidth="1"/>
    <col min="15831" max="15831" width="2.5703125" style="312" customWidth="1"/>
    <col min="15832" max="16078" width="9.140625" style="312"/>
    <col min="16079" max="16079" width="4.42578125" style="312" bestFit="1" customWidth="1"/>
    <col min="16080" max="16080" width="35.42578125" style="312" customWidth="1"/>
    <col min="16081" max="16083" width="11.28515625" style="312" bestFit="1" customWidth="1"/>
    <col min="16084" max="16084" width="12.5703125" style="312" bestFit="1" customWidth="1"/>
    <col min="16085" max="16085" width="12.42578125" style="312" customWidth="1"/>
    <col min="16086" max="16086" width="12.5703125" style="312" customWidth="1"/>
    <col min="16087" max="16087" width="2.5703125" style="312" customWidth="1"/>
    <col min="16088" max="16384" width="9.140625" style="312"/>
  </cols>
  <sheetData>
    <row r="1" spans="1:6" ht="15.75" x14ac:dyDescent="0.25">
      <c r="A1" s="313" t="s">
        <v>413</v>
      </c>
    </row>
    <row r="2" spans="1:6" ht="15.75" x14ac:dyDescent="0.25">
      <c r="B2" s="314"/>
    </row>
    <row r="3" spans="1:6" ht="15.75" x14ac:dyDescent="0.25">
      <c r="A3" s="315"/>
      <c r="B3" s="315"/>
      <c r="C3" s="315"/>
      <c r="D3" s="315"/>
      <c r="E3" s="315"/>
      <c r="F3" s="316" t="s">
        <v>13</v>
      </c>
    </row>
    <row r="4" spans="1:6" ht="19.5" customHeight="1" x14ac:dyDescent="0.2">
      <c r="A4" s="317" t="s">
        <v>414</v>
      </c>
      <c r="B4" s="318" t="s">
        <v>415</v>
      </c>
      <c r="C4" s="421" t="s">
        <v>416</v>
      </c>
      <c r="D4" s="423" t="s">
        <v>417</v>
      </c>
      <c r="E4" s="424"/>
      <c r="F4" s="425"/>
    </row>
    <row r="5" spans="1:6" s="322" customFormat="1" ht="55.5" customHeight="1" x14ac:dyDescent="0.2">
      <c r="A5" s="319" t="s">
        <v>418</v>
      </c>
      <c r="B5" s="320"/>
      <c r="C5" s="422"/>
      <c r="D5" s="321" t="s">
        <v>419</v>
      </c>
      <c r="E5" s="321" t="s">
        <v>420</v>
      </c>
      <c r="F5" s="321" t="s">
        <v>421</v>
      </c>
    </row>
    <row r="6" spans="1:6" x14ac:dyDescent="0.2">
      <c r="A6" s="324" t="s">
        <v>398</v>
      </c>
      <c r="B6" s="324" t="s">
        <v>152</v>
      </c>
      <c r="C6" s="323">
        <v>84169830</v>
      </c>
      <c r="D6" s="323">
        <v>4370400</v>
      </c>
      <c r="E6" s="323">
        <v>79776212</v>
      </c>
      <c r="F6" s="323">
        <v>23218</v>
      </c>
    </row>
    <row r="7" spans="1:6" s="46" customFormat="1" x14ac:dyDescent="0.2"/>
    <row r="8" spans="1:6" s="46" customFormat="1" x14ac:dyDescent="0.2"/>
    <row r="9" spans="1:6" s="46" customFormat="1" x14ac:dyDescent="0.2"/>
    <row r="10" spans="1:6" s="46" customFormat="1" x14ac:dyDescent="0.2"/>
    <row r="11" spans="1:6" s="46" customFormat="1" x14ac:dyDescent="0.2"/>
    <row r="12" spans="1:6" s="46" customFormat="1" x14ac:dyDescent="0.2"/>
    <row r="13" spans="1:6" x14ac:dyDescent="0.2">
      <c r="A13" s="322"/>
    </row>
    <row r="14" spans="1:6" x14ac:dyDescent="0.2">
      <c r="A14" s="322"/>
    </row>
    <row r="15" spans="1:6" x14ac:dyDescent="0.2">
      <c r="A15" s="322"/>
    </row>
    <row r="16" spans="1:6" x14ac:dyDescent="0.2">
      <c r="A16" s="322"/>
    </row>
    <row r="17" spans="1:1" x14ac:dyDescent="0.2">
      <c r="A17" s="322"/>
    </row>
    <row r="18" spans="1:1" x14ac:dyDescent="0.2">
      <c r="A18" s="322"/>
    </row>
    <row r="19" spans="1:1" x14ac:dyDescent="0.2">
      <c r="A19" s="322"/>
    </row>
    <row r="20" spans="1:1" x14ac:dyDescent="0.2">
      <c r="A20" s="322"/>
    </row>
    <row r="21" spans="1:1" x14ac:dyDescent="0.2">
      <c r="A21" s="322"/>
    </row>
    <row r="22" spans="1:1" x14ac:dyDescent="0.2">
      <c r="A22" s="322"/>
    </row>
    <row r="23" spans="1:1" x14ac:dyDescent="0.2">
      <c r="A23" s="322"/>
    </row>
    <row r="24" spans="1:1" x14ac:dyDescent="0.2">
      <c r="A24" s="322"/>
    </row>
    <row r="25" spans="1:1" x14ac:dyDescent="0.2">
      <c r="A25" s="322"/>
    </row>
    <row r="26" spans="1:1" x14ac:dyDescent="0.2">
      <c r="A26" s="322"/>
    </row>
    <row r="27" spans="1:1" x14ac:dyDescent="0.2">
      <c r="A27" s="322"/>
    </row>
    <row r="28" spans="1:1" x14ac:dyDescent="0.2">
      <c r="A28" s="322"/>
    </row>
    <row r="29" spans="1:1" x14ac:dyDescent="0.2">
      <c r="A29" s="322"/>
    </row>
    <row r="30" spans="1:1" x14ac:dyDescent="0.2">
      <c r="A30" s="322"/>
    </row>
    <row r="31" spans="1:1" x14ac:dyDescent="0.2">
      <c r="A31" s="322"/>
    </row>
    <row r="32" spans="1:1" x14ac:dyDescent="0.2">
      <c r="A32" s="322"/>
    </row>
    <row r="33" spans="1:1" x14ac:dyDescent="0.2">
      <c r="A33" s="322"/>
    </row>
    <row r="34" spans="1:1" x14ac:dyDescent="0.2">
      <c r="A34" s="322"/>
    </row>
    <row r="35" spans="1:1" x14ac:dyDescent="0.2">
      <c r="A35" s="322"/>
    </row>
    <row r="36" spans="1:1" x14ac:dyDescent="0.2">
      <c r="A36" s="322"/>
    </row>
  </sheetData>
  <mergeCells count="2">
    <mergeCell ref="C4:C5"/>
    <mergeCell ref="D4:F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7489E0-7BF2-4D15-B2B9-B42EDFBC1B46}">
  <sheetPr codeName="Sheet10">
    <tabColor rgb="FF92D050"/>
  </sheetPr>
  <dimension ref="A1:O12"/>
  <sheetViews>
    <sheetView workbookViewId="0">
      <pane xSplit="2" ySplit="3" topLeftCell="C4" activePane="bottomRight" state="frozen"/>
      <selection activeCell="M30" sqref="M30"/>
      <selection pane="topRight" activeCell="M30" sqref="M30"/>
      <selection pane="bottomLeft" activeCell="M30" sqref="M30"/>
      <selection pane="bottomRight" activeCell="M30" sqref="M30"/>
    </sheetView>
  </sheetViews>
  <sheetFormatPr defaultColWidth="9.140625" defaultRowHeight="12.75" x14ac:dyDescent="0.2"/>
  <cols>
    <col min="1" max="1" width="9.140625" style="325"/>
    <col min="2" max="2" width="25.42578125" style="325" bestFit="1" customWidth="1"/>
    <col min="3" max="3" width="70.28515625" style="325" customWidth="1"/>
    <col min="4" max="4" width="9.140625" style="9"/>
    <col min="5" max="6" width="11.7109375" style="9" bestFit="1" customWidth="1"/>
    <col min="7" max="7" width="9.7109375" style="9" bestFit="1" customWidth="1"/>
    <col min="8" max="8" width="11.42578125" style="9" bestFit="1" customWidth="1"/>
    <col min="9" max="9" width="8.7109375" style="9" bestFit="1" customWidth="1"/>
    <col min="10" max="10" width="11.42578125" style="9" bestFit="1" customWidth="1"/>
    <col min="11" max="15" width="9.140625" style="9"/>
    <col min="16" max="16384" width="9.140625" style="325"/>
  </cols>
  <sheetData>
    <row r="1" spans="1:15" s="332" customFormat="1" ht="15" x14ac:dyDescent="0.25">
      <c r="A1" s="326" t="s">
        <v>422</v>
      </c>
      <c r="B1" s="310"/>
      <c r="C1" s="311"/>
      <c r="D1" s="331"/>
      <c r="E1" s="331"/>
      <c r="F1" s="331"/>
      <c r="G1" s="331"/>
      <c r="H1" s="331"/>
      <c r="I1" s="331"/>
      <c r="J1" s="331"/>
      <c r="K1" s="331"/>
      <c r="L1" s="331"/>
      <c r="M1" s="331"/>
      <c r="N1" s="331"/>
      <c r="O1" s="331"/>
    </row>
    <row r="3" spans="1:15" x14ac:dyDescent="0.2">
      <c r="A3" s="327" t="s">
        <v>373</v>
      </c>
      <c r="B3" s="327" t="s">
        <v>415</v>
      </c>
      <c r="C3" s="327" t="s">
        <v>423</v>
      </c>
    </row>
    <row r="4" spans="1:15" x14ac:dyDescent="0.2">
      <c r="A4" s="426">
        <v>8</v>
      </c>
      <c r="B4" s="429" t="s">
        <v>152</v>
      </c>
      <c r="C4" s="330" t="s">
        <v>424</v>
      </c>
    </row>
    <row r="5" spans="1:15" x14ac:dyDescent="0.2">
      <c r="A5" s="427"/>
      <c r="B5" s="429"/>
      <c r="C5" s="329" t="s">
        <v>425</v>
      </c>
    </row>
    <row r="6" spans="1:15" ht="25.5" x14ac:dyDescent="0.2">
      <c r="A6" s="427"/>
      <c r="B6" s="429"/>
      <c r="C6" s="329" t="s">
        <v>426</v>
      </c>
    </row>
    <row r="7" spans="1:15" ht="25.5" x14ac:dyDescent="0.2">
      <c r="A7" s="427"/>
      <c r="B7" s="429"/>
      <c r="C7" s="329" t="s">
        <v>427</v>
      </c>
    </row>
    <row r="8" spans="1:15" x14ac:dyDescent="0.2">
      <c r="A8" s="427"/>
      <c r="B8" s="429"/>
      <c r="C8" s="329" t="s">
        <v>428</v>
      </c>
    </row>
    <row r="9" spans="1:15" ht="38.25" x14ac:dyDescent="0.2">
      <c r="A9" s="427"/>
      <c r="B9" s="429"/>
      <c r="C9" s="328" t="s">
        <v>429</v>
      </c>
    </row>
    <row r="10" spans="1:15" x14ac:dyDescent="0.2">
      <c r="A10" s="427"/>
      <c r="B10" s="429"/>
      <c r="C10" s="328" t="s">
        <v>430</v>
      </c>
    </row>
    <row r="11" spans="1:15" ht="51" x14ac:dyDescent="0.2">
      <c r="A11" s="427"/>
      <c r="B11" s="429"/>
      <c r="C11" s="329" t="s">
        <v>431</v>
      </c>
    </row>
    <row r="12" spans="1:15" x14ac:dyDescent="0.2">
      <c r="A12" s="428"/>
      <c r="B12" s="429"/>
      <c r="C12" s="329" t="s">
        <v>432</v>
      </c>
    </row>
  </sheetData>
  <mergeCells count="2">
    <mergeCell ref="A4:A12"/>
    <mergeCell ref="B4:B1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24D03-6D66-42A1-B0D8-D0EFD3391B0D}">
  <sheetPr codeName="Sheet11">
    <tabColor rgb="FF92D050"/>
  </sheetPr>
  <dimension ref="A1:J19"/>
  <sheetViews>
    <sheetView workbookViewId="0">
      <selection activeCell="M30" sqref="M30"/>
    </sheetView>
  </sheetViews>
  <sheetFormatPr defaultColWidth="9.42578125" defaultRowHeight="12.75" outlineLevelRow="1" outlineLevelCol="1" x14ac:dyDescent="0.2"/>
  <cols>
    <col min="1" max="1" width="6.5703125" style="364" customWidth="1"/>
    <col min="2" max="2" width="26.5703125" style="335" customWidth="1"/>
    <col min="3" max="3" width="22.85546875" style="335" hidden="1" customWidth="1" outlineLevel="1"/>
    <col min="4" max="4" width="30.7109375" style="340" hidden="1" customWidth="1" outlineLevel="1"/>
    <col min="5" max="5" width="37.85546875" style="335" hidden="1" customWidth="1" outlineLevel="1"/>
    <col min="6" max="6" width="11.42578125" style="336" customWidth="1" collapsed="1"/>
    <col min="7" max="7" width="21.28515625" style="335" customWidth="1"/>
    <col min="8" max="8" width="17.5703125" style="342" customWidth="1"/>
    <col min="9" max="9" width="39.7109375" style="335" hidden="1" customWidth="1" outlineLevel="1"/>
    <col min="10" max="10" width="20.5703125" style="335" customWidth="1" collapsed="1"/>
    <col min="11" max="16384" width="9.42578125" style="335"/>
  </cols>
  <sheetData>
    <row r="1" spans="1:10" x14ac:dyDescent="0.2">
      <c r="A1" s="333" t="s">
        <v>433</v>
      </c>
      <c r="B1" s="334"/>
      <c r="C1" s="334"/>
      <c r="D1" s="335"/>
      <c r="G1" s="337"/>
      <c r="H1" s="338"/>
      <c r="I1" s="337"/>
    </row>
    <row r="2" spans="1:10" x14ac:dyDescent="0.2">
      <c r="A2" s="339"/>
      <c r="B2" s="334"/>
      <c r="C2" s="334"/>
      <c r="G2" s="341"/>
      <c r="I2" s="337"/>
    </row>
    <row r="3" spans="1:10" ht="63.75" x14ac:dyDescent="0.2">
      <c r="A3" s="343" t="s">
        <v>434</v>
      </c>
      <c r="B3" s="344" t="s">
        <v>415</v>
      </c>
      <c r="C3" s="344" t="s">
        <v>435</v>
      </c>
      <c r="D3" s="345" t="s">
        <v>306</v>
      </c>
      <c r="E3" s="345" t="s">
        <v>436</v>
      </c>
      <c r="F3" s="345" t="s">
        <v>437</v>
      </c>
      <c r="G3" s="345" t="s">
        <v>438</v>
      </c>
      <c r="H3" s="346" t="s">
        <v>46</v>
      </c>
      <c r="I3" s="345" t="s">
        <v>384</v>
      </c>
    </row>
    <row r="4" spans="1:10" ht="12" customHeight="1" x14ac:dyDescent="0.2">
      <c r="A4" s="356"/>
      <c r="B4" s="353" t="s">
        <v>152</v>
      </c>
      <c r="C4" s="354"/>
      <c r="D4" s="355"/>
      <c r="E4" s="355"/>
      <c r="F4" s="355"/>
      <c r="G4" s="347">
        <f>SUM(G5:G18)</f>
        <v>3787483</v>
      </c>
      <c r="H4" s="348">
        <f>SUM(H7:H18)</f>
        <v>0</v>
      </c>
      <c r="I4" s="360"/>
    </row>
    <row r="5" spans="1:10" s="358" customFormat="1" ht="12" hidden="1" customHeight="1" outlineLevel="1" x14ac:dyDescent="0.2">
      <c r="A5" s="357"/>
      <c r="B5" s="357" t="s">
        <v>152</v>
      </c>
      <c r="C5" s="357" t="s">
        <v>137</v>
      </c>
      <c r="D5" s="357" t="s">
        <v>439</v>
      </c>
      <c r="E5" s="357"/>
      <c r="F5" s="349">
        <v>45292</v>
      </c>
      <c r="G5" s="361">
        <v>61000</v>
      </c>
      <c r="H5" s="351"/>
      <c r="I5" s="362" t="s">
        <v>440</v>
      </c>
    </row>
    <row r="6" spans="1:10" s="358" customFormat="1" ht="12" hidden="1" customHeight="1" outlineLevel="1" x14ac:dyDescent="0.2">
      <c r="A6" s="357"/>
      <c r="B6" s="357" t="s">
        <v>152</v>
      </c>
      <c r="C6" s="357" t="s">
        <v>138</v>
      </c>
      <c r="D6" s="357" t="s">
        <v>441</v>
      </c>
      <c r="E6" s="357" t="s">
        <v>442</v>
      </c>
      <c r="F6" s="349">
        <v>45292</v>
      </c>
      <c r="G6" s="361">
        <v>1432530</v>
      </c>
      <c r="H6" s="351"/>
      <c r="I6" s="362" t="s">
        <v>443</v>
      </c>
      <c r="J6" s="359"/>
    </row>
    <row r="7" spans="1:10" s="358" customFormat="1" hidden="1" outlineLevel="1" x14ac:dyDescent="0.2">
      <c r="A7" s="357">
        <v>1</v>
      </c>
      <c r="B7" s="357" t="s">
        <v>152</v>
      </c>
      <c r="C7" s="357" t="s">
        <v>138</v>
      </c>
      <c r="D7" s="357" t="s">
        <v>441</v>
      </c>
      <c r="E7" s="357" t="s">
        <v>442</v>
      </c>
      <c r="F7" s="349">
        <v>45292</v>
      </c>
      <c r="G7" s="361">
        <v>1440453</v>
      </c>
      <c r="H7" s="351"/>
      <c r="I7" s="362" t="s">
        <v>444</v>
      </c>
      <c r="J7" s="359"/>
    </row>
    <row r="8" spans="1:10" s="358" customFormat="1" ht="78.75" hidden="1" outlineLevel="1" x14ac:dyDescent="0.2">
      <c r="A8" s="357">
        <v>2</v>
      </c>
      <c r="B8" s="357" t="s">
        <v>445</v>
      </c>
      <c r="C8" s="357" t="s">
        <v>138</v>
      </c>
      <c r="D8" s="357" t="s">
        <v>441</v>
      </c>
      <c r="E8" s="357" t="s">
        <v>442</v>
      </c>
      <c r="F8" s="349">
        <v>45292</v>
      </c>
      <c r="G8" s="361">
        <v>130000</v>
      </c>
      <c r="H8" s="351"/>
      <c r="I8" s="362" t="s">
        <v>446</v>
      </c>
    </row>
    <row r="9" spans="1:10" s="358" customFormat="1" ht="33.75" hidden="1" outlineLevel="1" x14ac:dyDescent="0.2">
      <c r="A9" s="357">
        <v>3</v>
      </c>
      <c r="B9" s="357" t="s">
        <v>152</v>
      </c>
      <c r="C9" s="357" t="s">
        <v>138</v>
      </c>
      <c r="D9" s="357" t="s">
        <v>441</v>
      </c>
      <c r="E9" s="357" t="s">
        <v>447</v>
      </c>
      <c r="F9" s="349">
        <v>45292</v>
      </c>
      <c r="G9" s="361">
        <v>200000</v>
      </c>
      <c r="H9" s="351"/>
      <c r="I9" s="362" t="s">
        <v>472</v>
      </c>
    </row>
    <row r="10" spans="1:10" s="358" customFormat="1" ht="78.75" hidden="1" outlineLevel="1" x14ac:dyDescent="0.2">
      <c r="A10" s="357">
        <v>4</v>
      </c>
      <c r="B10" s="357" t="s">
        <v>152</v>
      </c>
      <c r="C10" s="357" t="s">
        <v>138</v>
      </c>
      <c r="D10" s="357" t="s">
        <v>441</v>
      </c>
      <c r="E10" s="357" t="s">
        <v>448</v>
      </c>
      <c r="F10" s="349">
        <v>45292</v>
      </c>
      <c r="G10" s="361">
        <v>160000</v>
      </c>
      <c r="H10" s="351"/>
      <c r="I10" s="362" t="s">
        <v>449</v>
      </c>
    </row>
    <row r="11" spans="1:10" s="358" customFormat="1" hidden="1" outlineLevel="1" x14ac:dyDescent="0.2">
      <c r="A11" s="357">
        <v>5</v>
      </c>
      <c r="B11" s="357" t="s">
        <v>152</v>
      </c>
      <c r="C11" s="357" t="s">
        <v>137</v>
      </c>
      <c r="D11" s="357" t="s">
        <v>450</v>
      </c>
      <c r="E11" s="357" t="s">
        <v>451</v>
      </c>
      <c r="F11" s="349">
        <v>45292</v>
      </c>
      <c r="G11" s="361">
        <v>24000</v>
      </c>
      <c r="H11" s="351"/>
      <c r="I11" s="362" t="s">
        <v>452</v>
      </c>
    </row>
    <row r="12" spans="1:10" s="358" customFormat="1" ht="33.75" hidden="1" outlineLevel="1" x14ac:dyDescent="0.2">
      <c r="A12" s="357">
        <v>6</v>
      </c>
      <c r="B12" s="357" t="s">
        <v>445</v>
      </c>
      <c r="C12" s="357" t="s">
        <v>83</v>
      </c>
      <c r="D12" s="357" t="s">
        <v>453</v>
      </c>
      <c r="E12" s="357" t="s">
        <v>454</v>
      </c>
      <c r="F12" s="349">
        <v>45292</v>
      </c>
      <c r="G12" s="361">
        <v>5000</v>
      </c>
      <c r="H12" s="351"/>
      <c r="I12" s="362" t="s">
        <v>455</v>
      </c>
    </row>
    <row r="13" spans="1:10" s="358" customFormat="1" ht="56.25" hidden="1" outlineLevel="1" x14ac:dyDescent="0.2">
      <c r="A13" s="357">
        <v>7</v>
      </c>
      <c r="B13" s="357" t="s">
        <v>152</v>
      </c>
      <c r="C13" s="357" t="s">
        <v>88</v>
      </c>
      <c r="D13" s="357" t="s">
        <v>453</v>
      </c>
      <c r="E13" s="357" t="s">
        <v>456</v>
      </c>
      <c r="F13" s="349">
        <v>45292</v>
      </c>
      <c r="G13" s="361">
        <v>21500</v>
      </c>
      <c r="H13" s="351"/>
      <c r="I13" s="362" t="s">
        <v>457</v>
      </c>
    </row>
    <row r="14" spans="1:10" s="358" customFormat="1" ht="45" hidden="1" outlineLevel="1" x14ac:dyDescent="0.2">
      <c r="A14" s="357">
        <v>8</v>
      </c>
      <c r="B14" s="357" t="s">
        <v>152</v>
      </c>
      <c r="C14" s="357" t="s">
        <v>88</v>
      </c>
      <c r="D14" s="357" t="s">
        <v>458</v>
      </c>
      <c r="E14" s="357" t="s">
        <v>459</v>
      </c>
      <c r="F14" s="349">
        <v>45292</v>
      </c>
      <c r="G14" s="361">
        <f>1045000-1020000</f>
        <v>25000</v>
      </c>
      <c r="H14" s="351"/>
      <c r="I14" s="362" t="s">
        <v>460</v>
      </c>
    </row>
    <row r="15" spans="1:10" s="358" customFormat="1" ht="56.25" hidden="1" outlineLevel="1" x14ac:dyDescent="0.2">
      <c r="A15" s="357">
        <v>9</v>
      </c>
      <c r="B15" s="357" t="s">
        <v>461</v>
      </c>
      <c r="C15" s="357" t="s">
        <v>88</v>
      </c>
      <c r="D15" s="357" t="s">
        <v>462</v>
      </c>
      <c r="E15" s="357" t="s">
        <v>463</v>
      </c>
      <c r="F15" s="349">
        <v>45292</v>
      </c>
      <c r="G15" s="361">
        <v>10000</v>
      </c>
      <c r="H15" s="351"/>
      <c r="I15" s="362" t="s">
        <v>464</v>
      </c>
    </row>
    <row r="16" spans="1:10" s="358" customFormat="1" ht="22.5" hidden="1" outlineLevel="1" x14ac:dyDescent="0.2">
      <c r="A16" s="357">
        <v>10</v>
      </c>
      <c r="B16" s="357" t="s">
        <v>152</v>
      </c>
      <c r="C16" s="357" t="s">
        <v>88</v>
      </c>
      <c r="D16" s="357" t="s">
        <v>462</v>
      </c>
      <c r="E16" s="357" t="s">
        <v>456</v>
      </c>
      <c r="F16" s="349">
        <v>45292</v>
      </c>
      <c r="G16" s="361">
        <v>43000</v>
      </c>
      <c r="H16" s="351"/>
      <c r="I16" s="362" t="s">
        <v>465</v>
      </c>
    </row>
    <row r="17" spans="1:9" s="358" customFormat="1" ht="22.5" hidden="1" outlineLevel="1" x14ac:dyDescent="0.2">
      <c r="A17" s="357">
        <v>11</v>
      </c>
      <c r="B17" s="357" t="s">
        <v>152</v>
      </c>
      <c r="C17" s="357" t="s">
        <v>466</v>
      </c>
      <c r="D17" s="357" t="s">
        <v>467</v>
      </c>
      <c r="E17" s="357" t="s">
        <v>468</v>
      </c>
      <c r="F17" s="349">
        <v>45292</v>
      </c>
      <c r="G17" s="361">
        <v>220000</v>
      </c>
      <c r="H17" s="351"/>
      <c r="I17" s="362" t="s">
        <v>469</v>
      </c>
    </row>
    <row r="18" spans="1:9" s="358" customFormat="1" hidden="1" outlineLevel="1" x14ac:dyDescent="0.2">
      <c r="A18" s="357">
        <v>12</v>
      </c>
      <c r="B18" s="357" t="s">
        <v>152</v>
      </c>
      <c r="C18" s="357" t="s">
        <v>466</v>
      </c>
      <c r="D18" s="357" t="s">
        <v>470</v>
      </c>
      <c r="E18" s="357" t="s">
        <v>468</v>
      </c>
      <c r="F18" s="349">
        <v>45292</v>
      </c>
      <c r="G18" s="361">
        <v>15000</v>
      </c>
      <c r="H18" s="351"/>
      <c r="I18" s="362" t="s">
        <v>471</v>
      </c>
    </row>
    <row r="19" spans="1:9" collapsed="1"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16</vt:i4>
      </vt:variant>
    </vt:vector>
  </HeadingPairs>
  <TitlesOfParts>
    <vt:vector size="31" baseType="lpstr">
      <vt:lpstr>Koondvorm (1)</vt:lpstr>
      <vt:lpstr>LK tulud (2)</vt:lpstr>
      <vt:lpstr>Sheet2 (M)</vt:lpstr>
      <vt:lpstr>Omatulud (3)</vt:lpstr>
      <vt:lpstr>Üüritulu (4)</vt:lpstr>
      <vt:lpstr>Toetused (5)</vt:lpstr>
      <vt:lpstr>Piirsumma</vt:lpstr>
      <vt:lpstr>Piirsumma täpsustus</vt:lpstr>
      <vt:lpstr>LK suurendus</vt:lpstr>
      <vt:lpstr>LK vähendus</vt:lpstr>
      <vt:lpstr>LK palgavahendite kasv</vt:lpstr>
      <vt:lpstr>Kulud (6)</vt:lpstr>
      <vt:lpstr>List 1</vt:lpstr>
      <vt:lpstr>Välisprojektid (8)</vt:lpstr>
      <vt:lpstr>Eelarveaasta eesmärgid</vt:lpstr>
      <vt:lpstr>Arengustrateegia__valdkond</vt:lpstr>
      <vt:lpstr>'Välisprojektid (8)'!Print_Titles</vt:lpstr>
      <vt:lpstr>V1_ETTEVÕTLUSKESKKOND</vt:lpstr>
      <vt:lpstr>V10_SOTSIAALHOOLEKANNE</vt:lpstr>
      <vt:lpstr>V11_SPORT</vt:lpstr>
      <vt:lpstr>V12_TEHNOVÕRGUD</vt:lpstr>
      <vt:lpstr>V13_TERVISHOID</vt:lpstr>
      <vt:lpstr>V14_JUHTIMINE</vt:lpstr>
      <vt:lpstr>V2_HARIDUS</vt:lpstr>
      <vt:lpstr>V3_KESKKONNAHOID</vt:lpstr>
      <vt:lpstr>V4_KORRAKAITSE</vt:lpstr>
      <vt:lpstr>V5_KULTUUR</vt:lpstr>
      <vt:lpstr>V6_LIIKUVUS</vt:lpstr>
      <vt:lpstr>V7_LINNAMAASTIK</vt:lpstr>
      <vt:lpstr>V8_LINNAPLANEERIMINE</vt:lpstr>
      <vt:lpstr>V9_LINNAVARA</vt:lpstr>
    </vt:vector>
  </TitlesOfParts>
  <Company>Tallinna Linnakantselei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valler</dc:creator>
  <cp:lastModifiedBy>Anne Altermann</cp:lastModifiedBy>
  <cp:lastPrinted>2023-06-29T12:36:34Z</cp:lastPrinted>
  <dcterms:created xsi:type="dcterms:W3CDTF">2011-11-17T06:19:29Z</dcterms:created>
  <dcterms:modified xsi:type="dcterms:W3CDTF">2023-07-03T16:11:22Z</dcterms:modified>
</cp:coreProperties>
</file>