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23\Vormid ja koostamise tingimused\KODULEHELE\"/>
    </mc:Choice>
  </mc:AlternateContent>
  <xr:revisionPtr revIDLastSave="0" documentId="13_ncr:1_{5CAA1788-5CD7-4221-900D-B6834DC0BCF0}" xr6:coauthVersionLast="47" xr6:coauthVersionMax="47" xr10:uidLastSave="{00000000-0000-0000-0000-000000000000}"/>
  <bookViews>
    <workbookView xWindow="-120" yWindow="-120" windowWidth="29040" windowHeight="15840" tabRatio="796" firstSheet="1" activeTab="1" xr2:uid="{00000000-000D-0000-FFFF-FFFF00000000}"/>
  </bookViews>
  <sheets>
    <sheet name="list1" sheetId="34" state="hidden" r:id="rId1"/>
    <sheet name="Koondvorm (1)" sheetId="24" r:id="rId2"/>
    <sheet name="LK tulud (2)" sheetId="7" r:id="rId3"/>
    <sheet name="Sheet2" sheetId="15" state="hidden" r:id="rId4"/>
    <sheet name="Omatulud (3)" sheetId="4" r:id="rId5"/>
    <sheet name="Üüritulu (4)" sheetId="25" r:id="rId6"/>
    <sheet name="Toetused (5)" sheetId="12" r:id="rId7"/>
    <sheet name="Piirsumma" sheetId="27" r:id="rId8"/>
    <sheet name="Piirsumma täpsustus" sheetId="28" r:id="rId9"/>
    <sheet name="LK ÜP haldusalade vahel" sheetId="33" r:id="rId10"/>
    <sheet name="Kulud (6)" sheetId="17" r:id="rId11"/>
    <sheet name="välisprojektid (7)" sheetId="26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10" hidden="1">'Kulud (6)'!$A$4:$AJ$28</definedName>
    <definedName name="_xlnm._FilterDatabase" localSheetId="4" hidden="1">'Omatulud (3)'!$A$5:$I$12</definedName>
    <definedName name="_xlnm._FilterDatabase" localSheetId="6" hidden="1">'Toetused (5)'!$A$4:$B$92</definedName>
    <definedName name="a" localSheetId="1">'[1]8 KULUD'!#REF!</definedName>
    <definedName name="a" localSheetId="0">'[1]8 KULUD'!#REF!</definedName>
    <definedName name="a" localSheetId="7">'[1]8 KULUD'!#REF!</definedName>
    <definedName name="a" localSheetId="11">'[1]8 KULUD'!#REF!</definedName>
    <definedName name="a" localSheetId="5">'[1]8 KULUD'!#REF!</definedName>
    <definedName name="a">'[1]8 KULUD'!#REF!</definedName>
    <definedName name="ea" localSheetId="0">OFFSET(job_levels_range,0,0,COUNTA(job_levels_range),1)</definedName>
    <definedName name="ea" localSheetId="11">OFFSET(job_levels_range,0,0,COUNTA(job_levels_range),1)</definedName>
    <definedName name="ea" localSheetId="5">OFFSET(job_levels_range,0,0,COUNTA(job_levels_range),1)</definedName>
    <definedName name="ea">OFFSET(job_levels_range,0,0,COUNTA(job_levels_range),1)</definedName>
    <definedName name="eaa" localSheetId="0">OFFSET(job_levels_range,0,0,COUNTA(job_levels_range),1)</definedName>
    <definedName name="eaa">OFFSET(job_levels_range,0,0,COUNTA(job_levels_range),1)</definedName>
    <definedName name="ee" localSheetId="0">OFFSET(job_levels_range,0,0,COUNTA(job_levels_range),1)</definedName>
    <definedName name="ee" localSheetId="11">OFFSET(job_levels_range,0,0,COUNTA(job_levels_range),1)</definedName>
    <definedName name="ee" localSheetId="5">OFFSET(job_levels_range,0,0,COUNTA(job_levels_range),1)</definedName>
    <definedName name="ee">OFFSET(job_levels_range,0,0,COUNTA(job_levels_range),1)</definedName>
    <definedName name="gg" localSheetId="0">OFFSET(job_names_range,0,0,COUNTA(job_names_range),1)</definedName>
    <definedName name="gg">OFFSET(job_names_range,0,0,COUNTA(job_names_range),1)</definedName>
    <definedName name="job_levels" localSheetId="1">OFFSET(job_levels_range,0,0,COUNTA(job_levels_range),1)</definedName>
    <definedName name="job_levels" localSheetId="0">OFFSET(job_levels_range,0,0,COUNTA(job_levels_range),1)</definedName>
    <definedName name="job_levels" localSheetId="7">OFFSET(job_levels_range,0,0,COUNTA(job_levels_range),1)</definedName>
    <definedName name="job_levels" localSheetId="11">OFFSET(job_levels_range,0,0,COUNTA(job_levels_range),1)</definedName>
    <definedName name="job_levels" localSheetId="5">OFFSET(job_levels_range,0,0,COUNTA(job_levels_range),1)</definedName>
    <definedName name="job_levels">OFFSET(job_levels_range,0,0,COUNTA(job_levels_range),1)</definedName>
    <definedName name="job_names" localSheetId="1">OFFSET(job_names_range,0,0,COUNTA(job_names_range),1)</definedName>
    <definedName name="job_names" localSheetId="0">OFFSET(job_names_range,0,0,COUNTA(job_names_range),1)</definedName>
    <definedName name="job_names" localSheetId="7">OFFSET(job_names_range,0,0,COUNTA(job_names_range),1)</definedName>
    <definedName name="job_names" localSheetId="11">OFFSET(job_names_range,0,0,COUNTA(job_names_range),1)</definedName>
    <definedName name="job_names" localSheetId="5">OFFSET(job_names_range,0,0,COUNTA(job_names_range),1)</definedName>
    <definedName name="job_names">OFFSET(job_names_range,0,0,COUNTA(job_names_range),1)</definedName>
    <definedName name="joblevels" localSheetId="1">'[2]Job Names'!$H$9:$H$35</definedName>
    <definedName name="joblevels" localSheetId="7">'[2]Job Names'!$H$9:$H$35</definedName>
    <definedName name="joblevels">'[2]Job Names'!$H$9:$H$35</definedName>
    <definedName name="jobnames">#N/A</definedName>
    <definedName name="language_list" localSheetId="1">'[2]Job Names'!$E$2:$E$5</definedName>
    <definedName name="language_list" localSheetId="7">'[2]Job Names'!$E$2:$E$5</definedName>
    <definedName name="language_list">'[2]Job Names'!$E$2:$E$5</definedName>
    <definedName name="LINNAMAASTIK">list1!$H$1:$H$5</definedName>
    <definedName name="Maalist" localSheetId="1">[2]Maakonnad!$A$1:$A$15</definedName>
    <definedName name="Maalist" localSheetId="7">[2]Maakonnad!$A$1:$A$15</definedName>
    <definedName name="Maalist">[2]Maakonnad!$A$1:$A$15</definedName>
    <definedName name="nm" localSheetId="0">OFFSET(job_names_range,0,0,COUNTA(job_names_range),1)</definedName>
    <definedName name="nm" localSheetId="11">OFFSET(job_names_range,0,0,COUNTA(job_names_range),1)</definedName>
    <definedName name="nm" localSheetId="5">OFFSET(job_names_range,0,0,COUNTA(job_names_range),1)</definedName>
    <definedName name="nm">OFFSET(job_names_range,0,0,COUNTA(job_names_range),1)</definedName>
    <definedName name="nn" localSheetId="0">OFFSET(job_names_range,0,0,COUNTA(job_names_range),1)</definedName>
    <definedName name="nn" localSheetId="11">OFFSET(job_names_range,0,0,COUNTA(job_names_range),1)</definedName>
    <definedName name="nn" localSheetId="5">OFFSET(job_names_range,0,0,COUNTA(job_names_range),1)</definedName>
    <definedName name="nn">OFFSET(job_names_range,0,0,COUNTA(job_names_range),1)</definedName>
    <definedName name="ppp" localSheetId="0">OFFSET(job_levels_range,0,0,COUNTA(job_levels_range),1)</definedName>
    <definedName name="ppp">OFFSET(job_levels_range,0,0,COUNTA(job_levels_range),1)</definedName>
    <definedName name="_xlnm.Print_Titles" localSheetId="1">'Koondvorm (1)'!#REF!</definedName>
    <definedName name="zJob" localSheetId="1">'[2]Job Families'!$D$1:$D$481</definedName>
    <definedName name="zJob" localSheetId="7">'[2]Job Families'!$D$1:$D$481</definedName>
    <definedName name="zJob">'[2]Job Families'!$D$1:$D$481</definedName>
    <definedName name="zLev" localSheetId="1">'[2]Job Families'!$E$1:$E$481</definedName>
    <definedName name="zLev" localSheetId="7">'[2]Job Families'!$E$1:$E$481</definedName>
    <definedName name="zLev">'[2]Job Families'!$E$1:$E$481</definedName>
    <definedName name="zPnt" localSheetId="1">'[2]Job Families'!$F$1:$F$481</definedName>
    <definedName name="zPnt" localSheetId="7">'[2]Job Families'!$F$1:$F$481</definedName>
    <definedName name="zPnt">'[2]Job Families'!$F$1:$F$481</definedName>
    <definedName name="zPntH" localSheetId="1">'[2]Job Families'!$H$1:$H$481</definedName>
    <definedName name="zPntH" localSheetId="7">'[2]Job Families'!$H$1:$H$481</definedName>
    <definedName name="zPntH">'[2]Job Families'!$H$1:$H$481</definedName>
    <definedName name="zPntL" localSheetId="1">'[2]Job Families'!$G$1:$G$481</definedName>
    <definedName name="zPntL" localSheetId="7">'[2]Job Families'!$G$1:$G$481</definedName>
    <definedName name="zPntL">'[2]Job Families'!$G$1:$G$481</definedName>
    <definedName name="test" localSheetId="1">OFFSET(job_levels_range,0,0,COUNTA(job_levels_range),1)</definedName>
    <definedName name="test" localSheetId="0">OFFSET(job_levels_range,0,0,COUNTA(job_levels_range),1)</definedName>
    <definedName name="test" localSheetId="7">OFFSET(job_levels_range,0,0,COUNTA(job_levels_range),1)</definedName>
    <definedName name="test" localSheetId="11">OFFSET(job_levels_range,0,0,COUNTA(job_levels_range),1)</definedName>
    <definedName name="test" localSheetId="5">OFFSET(job_levels_range,0,0,COUNTA(job_levels_range),1)</definedName>
    <definedName name="test">OFFSET(job_levels_range,0,0,COUNTA(job_levels_range),1)</definedName>
    <definedName name="test1" localSheetId="0">OFFSET(job_levels_range,0,0,COUNTA(job_levels_range),1)</definedName>
    <definedName name="test1" localSheetId="11">OFFSET(job_levels_range,0,0,COUNTA(job_levels_range),1)</definedName>
    <definedName name="test1" localSheetId="5">OFFSET(job_levels_range,0,0,COUNTA(job_levels_range),1)</definedName>
    <definedName name="test1">OFFSET(job_levels_range,0,0,COUNTA(job_levels_range),1)</definedName>
    <definedName name="v">list1!$A$1:$A$16</definedName>
    <definedName name="V1_ETTEVÕTLUSKESKKOND">list1!$B$1:$B$5</definedName>
    <definedName name="V10_SOTSIAALHOOLEKANNE">list1!$K$1:$K$5</definedName>
    <definedName name="V11_SPORT">list1!$L$1:$L$4</definedName>
    <definedName name="V12_TEHNOVÕRGUD">list1!$M$1:$M$5</definedName>
    <definedName name="V13_TERVISHOID">list1!$N$1:$N$4</definedName>
    <definedName name="V14_JUHTIMINE">list1!$O$1:$O$8</definedName>
    <definedName name="V2_HARIDUS">list1!$C$1:$C$7</definedName>
    <definedName name="V3_KESKKONNAHOID">list1!$D$1:$D$6</definedName>
    <definedName name="V4_KORRAKAITSE">list1!$E$1:$E$3</definedName>
    <definedName name="V5_KULTUUR">list1!$F$1:$F$6</definedName>
    <definedName name="V6_LIIKUVUS">list1!$G$1:$G$7</definedName>
    <definedName name="V7_LINNAMAASTIK">list1!$H$1:$H$5</definedName>
    <definedName name="V8_LINNAPLANEERIMINE">list1!$I$1:$I$7</definedName>
    <definedName name="V9_LINNAVARA">list1!$J$1:$J$6</definedName>
    <definedName name="Valdkond">list1!$A$1:$A$14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8" i="17" l="1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2" i="17"/>
  <c r="AD9" i="17"/>
  <c r="AD8" i="17"/>
  <c r="AD7" i="17"/>
  <c r="AD6" i="17"/>
  <c r="AD5" i="17"/>
  <c r="AG28" i="17" l="1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G11" i="33" l="1"/>
  <c r="H7" i="33"/>
  <c r="G7" i="33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2" i="17"/>
  <c r="J9" i="17"/>
  <c r="J7" i="17"/>
  <c r="J6" i="17"/>
  <c r="J5" i="17"/>
  <c r="X28" i="17" l="1"/>
  <c r="N28" i="17"/>
  <c r="AE28" i="17"/>
  <c r="X27" i="17"/>
  <c r="N27" i="17"/>
  <c r="AE27" i="17"/>
  <c r="X26" i="17"/>
  <c r="N26" i="17"/>
  <c r="X25" i="17"/>
  <c r="N25" i="17"/>
  <c r="AE25" i="17"/>
  <c r="AB24" i="17"/>
  <c r="X23" i="17"/>
  <c r="N23" i="17"/>
  <c r="X22" i="17"/>
  <c r="N22" i="17"/>
  <c r="AE22" i="17"/>
  <c r="X21" i="17"/>
  <c r="N21" i="17"/>
  <c r="X20" i="17"/>
  <c r="N20" i="17"/>
  <c r="AE20" i="17"/>
  <c r="X19" i="17"/>
  <c r="N19" i="17"/>
  <c r="X18" i="17"/>
  <c r="N18" i="17"/>
  <c r="AE18" i="17"/>
  <c r="X17" i="17"/>
  <c r="R17" i="17"/>
  <c r="R14" i="17" s="1"/>
  <c r="N17" i="17"/>
  <c r="R16" i="17"/>
  <c r="X16" i="17" s="1"/>
  <c r="N16" i="17"/>
  <c r="X15" i="17"/>
  <c r="N15" i="17"/>
  <c r="AE15" i="17"/>
  <c r="Z14" i="17"/>
  <c r="W14" i="17"/>
  <c r="S14" i="17"/>
  <c r="K14" i="17"/>
  <c r="I14" i="17"/>
  <c r="H14" i="17"/>
  <c r="F14" i="17"/>
  <c r="Z12" i="17"/>
  <c r="X12" i="17"/>
  <c r="N12" i="17"/>
  <c r="Y11" i="17"/>
  <c r="X11" i="17"/>
  <c r="N11" i="17"/>
  <c r="F11" i="17"/>
  <c r="X9" i="17"/>
  <c r="N9" i="17"/>
  <c r="Z8" i="17"/>
  <c r="Y8" i="17"/>
  <c r="T8" i="17"/>
  <c r="T13" i="17" s="1"/>
  <c r="S8" i="17"/>
  <c r="S13" i="17" s="1"/>
  <c r="M8" i="17"/>
  <c r="M13" i="17" s="1"/>
  <c r="L8" i="17"/>
  <c r="L13" i="17" s="1"/>
  <c r="K8" i="17"/>
  <c r="K13" i="17" s="1"/>
  <c r="I8" i="17"/>
  <c r="I13" i="17" s="1"/>
  <c r="H8" i="17"/>
  <c r="H13" i="17" s="1"/>
  <c r="F8" i="17"/>
  <c r="X7" i="17"/>
  <c r="N7" i="17"/>
  <c r="AE7" i="17"/>
  <c r="X6" i="17"/>
  <c r="N6" i="17"/>
  <c r="AE6" i="17"/>
  <c r="X5" i="17"/>
  <c r="N5" i="17"/>
  <c r="AE5" i="17"/>
  <c r="AB15" i="17" l="1"/>
  <c r="AB18" i="17"/>
  <c r="AB23" i="17"/>
  <c r="AB28" i="17"/>
  <c r="AB16" i="17"/>
  <c r="AB9" i="17"/>
  <c r="AE9" i="17" s="1"/>
  <c r="H10" i="17"/>
  <c r="AB6" i="17"/>
  <c r="AB7" i="17"/>
  <c r="AB20" i="17"/>
  <c r="AB27" i="17"/>
  <c r="J8" i="17"/>
  <c r="AB19" i="17"/>
  <c r="AB22" i="17"/>
  <c r="J14" i="17"/>
  <c r="J11" i="17"/>
  <c r="AD11" i="17" s="1"/>
  <c r="AB12" i="17"/>
  <c r="S10" i="17"/>
  <c r="L10" i="17"/>
  <c r="AE17" i="17"/>
  <c r="AB5" i="17"/>
  <c r="Z13" i="17"/>
  <c r="AE16" i="17"/>
  <c r="AB17" i="17"/>
  <c r="R8" i="17"/>
  <c r="R13" i="17" s="1"/>
  <c r="AE12" i="17"/>
  <c r="AB21" i="17"/>
  <c r="AE24" i="17"/>
  <c r="AB25" i="17"/>
  <c r="AB26" i="17"/>
  <c r="Y13" i="17"/>
  <c r="F13" i="17"/>
  <c r="J13" i="17" s="1"/>
  <c r="AD13" i="17" s="1"/>
  <c r="N13" i="17"/>
  <c r="K10" i="17"/>
  <c r="AE21" i="17"/>
  <c r="T10" i="17"/>
  <c r="M10" i="17"/>
  <c r="AE19" i="17"/>
  <c r="AE23" i="17"/>
  <c r="I10" i="17"/>
  <c r="AE26" i="17"/>
  <c r="N8" i="17"/>
  <c r="X8" i="17"/>
  <c r="F10" i="17"/>
  <c r="AB11" i="17"/>
  <c r="N14" i="17"/>
  <c r="X14" i="17"/>
  <c r="R10" i="17" l="1"/>
  <c r="X13" i="17"/>
  <c r="Y10" i="17"/>
  <c r="Z10" i="17"/>
  <c r="J10" i="17"/>
  <c r="AD10" i="17" s="1"/>
  <c r="AB8" i="17"/>
  <c r="AE8" i="17" s="1"/>
  <c r="X10" i="17"/>
  <c r="AE11" i="17"/>
  <c r="AB14" i="17"/>
  <c r="N10" i="17"/>
  <c r="AB10" i="17" s="1"/>
  <c r="AE10" i="17" s="1"/>
  <c r="AB13" i="17" l="1"/>
  <c r="AE14" i="17"/>
  <c r="AE13" i="17"/>
  <c r="H114" i="12" l="1"/>
  <c r="G114" i="12"/>
  <c r="H113" i="12"/>
  <c r="G113" i="12"/>
  <c r="H112" i="12"/>
  <c r="G112" i="12"/>
  <c r="H111" i="12"/>
  <c r="G111" i="12"/>
  <c r="H110" i="12"/>
  <c r="G110" i="12"/>
  <c r="H109" i="12"/>
  <c r="G109" i="12"/>
  <c r="H108" i="12"/>
  <c r="G108" i="12"/>
  <c r="H107" i="12"/>
  <c r="G107" i="12"/>
  <c r="H106" i="12"/>
  <c r="G106" i="12"/>
  <c r="H105" i="12"/>
  <c r="G105" i="12"/>
  <c r="H104" i="12"/>
  <c r="G104" i="12"/>
  <c r="H103" i="12"/>
  <c r="G103" i="12"/>
  <c r="H102" i="12"/>
  <c r="G102" i="12"/>
  <c r="H101" i="12"/>
  <c r="G101" i="12"/>
  <c r="H98" i="12"/>
  <c r="G98" i="12"/>
  <c r="H95" i="12"/>
  <c r="G95" i="12"/>
  <c r="H93" i="12"/>
  <c r="G93" i="12"/>
  <c r="H92" i="12"/>
  <c r="G92" i="12"/>
  <c r="H91" i="12"/>
  <c r="G91" i="12"/>
  <c r="H90" i="12"/>
  <c r="G90" i="12"/>
  <c r="H89" i="12"/>
  <c r="G89" i="12"/>
  <c r="H88" i="12"/>
  <c r="G88" i="12"/>
  <c r="H87" i="12"/>
  <c r="G87" i="12"/>
  <c r="H85" i="12"/>
  <c r="G85" i="12"/>
  <c r="H84" i="12"/>
  <c r="G84" i="12"/>
  <c r="H83" i="12"/>
  <c r="G83" i="12"/>
  <c r="H82" i="12"/>
  <c r="G82" i="12"/>
  <c r="H80" i="12"/>
  <c r="G80" i="12"/>
  <c r="H78" i="12"/>
  <c r="G78" i="12"/>
  <c r="H76" i="12"/>
  <c r="G76" i="12"/>
  <c r="H75" i="12"/>
  <c r="G75" i="12"/>
  <c r="H73" i="12"/>
  <c r="G73" i="12"/>
  <c r="H72" i="12"/>
  <c r="G72" i="12"/>
  <c r="H69" i="12"/>
  <c r="G69" i="12"/>
  <c r="H68" i="12"/>
  <c r="G68" i="12"/>
  <c r="H67" i="12"/>
  <c r="G67" i="12"/>
  <c r="H64" i="12"/>
  <c r="G64" i="12"/>
  <c r="H63" i="12"/>
  <c r="G63" i="12"/>
  <c r="H60" i="12"/>
  <c r="G60" i="12"/>
  <c r="H59" i="12"/>
  <c r="G59" i="12"/>
  <c r="H55" i="12"/>
  <c r="G55" i="12"/>
  <c r="H54" i="12"/>
  <c r="G54" i="12"/>
  <c r="H50" i="12"/>
  <c r="G50" i="12"/>
  <c r="H48" i="12"/>
  <c r="G48" i="12"/>
  <c r="H45" i="12"/>
  <c r="G45" i="12"/>
  <c r="H43" i="12"/>
  <c r="G43" i="12"/>
  <c r="H40" i="12"/>
  <c r="G40" i="12"/>
  <c r="H39" i="12"/>
  <c r="G39" i="12"/>
  <c r="H38" i="12"/>
  <c r="G38" i="12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17" i="12"/>
  <c r="G17" i="12"/>
  <c r="H12" i="12"/>
  <c r="G12" i="12"/>
  <c r="H11" i="12"/>
  <c r="G11" i="12"/>
  <c r="H10" i="12"/>
  <c r="G10" i="12"/>
  <c r="F99" i="12"/>
  <c r="F96" i="12"/>
  <c r="F79" i="12"/>
  <c r="F70" i="12"/>
  <c r="F65" i="12"/>
  <c r="F61" i="12"/>
  <c r="F44" i="12"/>
  <c r="F20" i="12"/>
  <c r="F14" i="12"/>
  <c r="F9" i="12"/>
  <c r="G9" i="12" s="1"/>
  <c r="F8" i="12"/>
  <c r="F7" i="12"/>
  <c r="E58" i="12"/>
  <c r="G58" i="12" s="1"/>
  <c r="H58" i="12" s="1"/>
  <c r="E59" i="12"/>
  <c r="E12" i="4"/>
  <c r="E11" i="4"/>
  <c r="E10" i="4"/>
  <c r="E9" i="4"/>
  <c r="G9" i="4" s="1"/>
  <c r="H9" i="4" s="1"/>
  <c r="E8" i="4"/>
  <c r="E7" i="4"/>
  <c r="E6" i="4"/>
  <c r="H12" i="4"/>
  <c r="G12" i="4"/>
  <c r="G11" i="4"/>
  <c r="H11" i="4" s="1"/>
  <c r="H6" i="4"/>
  <c r="G6" i="4"/>
  <c r="F10" i="4"/>
  <c r="G10" i="4" s="1"/>
  <c r="H10" i="4" s="1"/>
  <c r="F8" i="4"/>
  <c r="G8" i="4" s="1"/>
  <c r="H8" i="4" s="1"/>
  <c r="E114" i="12"/>
  <c r="E113" i="12"/>
  <c r="E112" i="12"/>
  <c r="E111" i="12"/>
  <c r="E109" i="12"/>
  <c r="E108" i="12"/>
  <c r="E107" i="12"/>
  <c r="E106" i="12"/>
  <c r="E105" i="12"/>
  <c r="E103" i="12"/>
  <c r="E102" i="12"/>
  <c r="E101" i="12"/>
  <c r="E100" i="12"/>
  <c r="G100" i="12" s="1"/>
  <c r="H100" i="12" s="1"/>
  <c r="E98" i="12"/>
  <c r="E97" i="12"/>
  <c r="G97" i="12" s="1"/>
  <c r="H97" i="12" s="1"/>
  <c r="E95" i="12"/>
  <c r="E93" i="12"/>
  <c r="E92" i="12"/>
  <c r="E90" i="12"/>
  <c r="E89" i="12"/>
  <c r="E87" i="12"/>
  <c r="E85" i="12"/>
  <c r="E84" i="12"/>
  <c r="E82" i="12"/>
  <c r="E81" i="12"/>
  <c r="G81" i="12" s="1"/>
  <c r="H81" i="12" s="1"/>
  <c r="E80" i="12"/>
  <c r="E78" i="12"/>
  <c r="E77" i="12"/>
  <c r="G77" i="12" s="1"/>
  <c r="H77" i="12" s="1"/>
  <c r="E76" i="12"/>
  <c r="E75" i="12"/>
  <c r="E74" i="12"/>
  <c r="G74" i="12" s="1"/>
  <c r="H74" i="12" s="1"/>
  <c r="E73" i="12"/>
  <c r="E72" i="12"/>
  <c r="E71" i="12"/>
  <c r="G71" i="12" s="1"/>
  <c r="H71" i="12" s="1"/>
  <c r="E69" i="12"/>
  <c r="E68" i="12"/>
  <c r="E67" i="12"/>
  <c r="E66" i="12"/>
  <c r="G66" i="12" s="1"/>
  <c r="H66" i="12" s="1"/>
  <c r="E64" i="12"/>
  <c r="E63" i="12"/>
  <c r="E62" i="12"/>
  <c r="G62" i="12" s="1"/>
  <c r="H62" i="12" s="1"/>
  <c r="E57" i="12"/>
  <c r="G57" i="12" s="1"/>
  <c r="H57" i="12" s="1"/>
  <c r="E56" i="12"/>
  <c r="G56" i="12" s="1"/>
  <c r="H56" i="12" s="1"/>
  <c r="E55" i="12"/>
  <c r="E54" i="12"/>
  <c r="E53" i="12"/>
  <c r="G53" i="12" s="1"/>
  <c r="H53" i="12" s="1"/>
  <c r="E52" i="12"/>
  <c r="G52" i="12" s="1"/>
  <c r="H52" i="12" s="1"/>
  <c r="E51" i="12"/>
  <c r="G51" i="12" s="1"/>
  <c r="H51" i="12" s="1"/>
  <c r="E50" i="12"/>
  <c r="E49" i="12"/>
  <c r="G49" i="12" s="1"/>
  <c r="H49" i="12" s="1"/>
  <c r="E48" i="12"/>
  <c r="E47" i="12"/>
  <c r="G47" i="12" s="1"/>
  <c r="H47" i="12" s="1"/>
  <c r="E46" i="12"/>
  <c r="G46" i="12" s="1"/>
  <c r="H46" i="12" s="1"/>
  <c r="E45" i="12"/>
  <c r="E43" i="12"/>
  <c r="E40" i="12"/>
  <c r="E39" i="12"/>
  <c r="E37" i="12"/>
  <c r="E36" i="12"/>
  <c r="E34" i="12"/>
  <c r="E31" i="12"/>
  <c r="E30" i="12"/>
  <c r="E28" i="12"/>
  <c r="E26" i="12"/>
  <c r="E25" i="12"/>
  <c r="E24" i="12"/>
  <c r="E23" i="12"/>
  <c r="G23" i="12" s="1"/>
  <c r="H23" i="12" s="1"/>
  <c r="E21" i="12"/>
  <c r="G21" i="12" s="1"/>
  <c r="H21" i="12" s="1"/>
  <c r="E19" i="12"/>
  <c r="G19" i="12" s="1"/>
  <c r="H19" i="12" s="1"/>
  <c r="E18" i="12"/>
  <c r="G18" i="12" s="1"/>
  <c r="H18" i="12" s="1"/>
  <c r="E17" i="12"/>
  <c r="E16" i="12"/>
  <c r="G16" i="12" s="1"/>
  <c r="H16" i="12" s="1"/>
  <c r="E15" i="12"/>
  <c r="G15" i="12" s="1"/>
  <c r="H15" i="12" s="1"/>
  <c r="E14" i="12"/>
  <c r="E13" i="12"/>
  <c r="G13" i="12" s="1"/>
  <c r="H13" i="12" s="1"/>
  <c r="E12" i="12"/>
  <c r="E11" i="12"/>
  <c r="E9" i="12"/>
  <c r="E8" i="12"/>
  <c r="D110" i="12"/>
  <c r="B110" i="12"/>
  <c r="D104" i="12"/>
  <c r="C104" i="12"/>
  <c r="B104" i="12"/>
  <c r="B99" i="12"/>
  <c r="E99" i="12" s="1"/>
  <c r="B96" i="12"/>
  <c r="E96" i="12" s="1"/>
  <c r="D94" i="12"/>
  <c r="C94" i="12"/>
  <c r="D91" i="12"/>
  <c r="E91" i="12" s="1"/>
  <c r="B88" i="12"/>
  <c r="E88" i="12" s="1"/>
  <c r="B83" i="12"/>
  <c r="E83" i="12" s="1"/>
  <c r="B79" i="12"/>
  <c r="E79" i="12" s="1"/>
  <c r="D70" i="12"/>
  <c r="C70" i="12"/>
  <c r="C42" i="12" s="1"/>
  <c r="B70" i="12"/>
  <c r="B65" i="12"/>
  <c r="E65" i="12" s="1"/>
  <c r="D61" i="12"/>
  <c r="B61" i="12"/>
  <c r="D44" i="12"/>
  <c r="B44" i="12"/>
  <c r="B38" i="12"/>
  <c r="E38" i="12" s="1"/>
  <c r="B35" i="12"/>
  <c r="E35" i="12" s="1"/>
  <c r="D29" i="12"/>
  <c r="E29" i="12" s="1"/>
  <c r="D27" i="12"/>
  <c r="D20" i="12" s="1"/>
  <c r="B22" i="12"/>
  <c r="E22" i="12" s="1"/>
  <c r="G22" i="12" s="1"/>
  <c r="H22" i="12" s="1"/>
  <c r="D10" i="12"/>
  <c r="E10" i="12" s="1"/>
  <c r="D7" i="12"/>
  <c r="B7" i="12"/>
  <c r="B6" i="12" s="1"/>
  <c r="C6" i="12"/>
  <c r="C5" i="12" s="1"/>
  <c r="G7" i="7"/>
  <c r="H7" i="7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6" i="7"/>
  <c r="H36" i="7"/>
  <c r="G37" i="7"/>
  <c r="H37" i="7"/>
  <c r="G38" i="7"/>
  <c r="H38" i="7"/>
  <c r="G39" i="7"/>
  <c r="H39" i="7"/>
  <c r="G40" i="7"/>
  <c r="H40" i="7"/>
  <c r="G41" i="7"/>
  <c r="H41" i="7"/>
  <c r="G42" i="7"/>
  <c r="H42" i="7"/>
  <c r="G43" i="7"/>
  <c r="H43" i="7"/>
  <c r="G44" i="7"/>
  <c r="H44" i="7"/>
  <c r="G45" i="7"/>
  <c r="H45" i="7"/>
  <c r="G46" i="7"/>
  <c r="H46" i="7"/>
  <c r="G47" i="7"/>
  <c r="H47" i="7"/>
  <c r="G48" i="7"/>
  <c r="H48" i="7"/>
  <c r="G49" i="7"/>
  <c r="H49" i="7"/>
  <c r="G50" i="7"/>
  <c r="H50" i="7"/>
  <c r="G51" i="7"/>
  <c r="H51" i="7"/>
  <c r="G52" i="7"/>
  <c r="H52" i="7"/>
  <c r="G53" i="7"/>
  <c r="H53" i="7"/>
  <c r="G54" i="7"/>
  <c r="H54" i="7"/>
  <c r="G55" i="7"/>
  <c r="H55" i="7"/>
  <c r="G56" i="7"/>
  <c r="H56" i="7"/>
  <c r="G57" i="7"/>
  <c r="H57" i="7"/>
  <c r="G58" i="7"/>
  <c r="H58" i="7"/>
  <c r="G59" i="7"/>
  <c r="H59" i="7"/>
  <c r="G60" i="7"/>
  <c r="H60" i="7"/>
  <c r="G61" i="7"/>
  <c r="H61" i="7"/>
  <c r="G62" i="7"/>
  <c r="H62" i="7"/>
  <c r="G63" i="7"/>
  <c r="H63" i="7"/>
  <c r="G64" i="7"/>
  <c r="H64" i="7"/>
  <c r="G65" i="7"/>
  <c r="H65" i="7"/>
  <c r="G66" i="7"/>
  <c r="H66" i="7"/>
  <c r="G67" i="7"/>
  <c r="H67" i="7"/>
  <c r="G68" i="7"/>
  <c r="H68" i="7"/>
  <c r="G69" i="7"/>
  <c r="H69" i="7"/>
  <c r="G70" i="7"/>
  <c r="H70" i="7"/>
  <c r="G71" i="7"/>
  <c r="H71" i="7"/>
  <c r="G72" i="7"/>
  <c r="H72" i="7"/>
  <c r="G73" i="7"/>
  <c r="H73" i="7"/>
  <c r="G74" i="7"/>
  <c r="H74" i="7"/>
  <c r="G75" i="7"/>
  <c r="H75" i="7"/>
  <c r="G76" i="7"/>
  <c r="H76" i="7"/>
  <c r="G77" i="7"/>
  <c r="H77" i="7"/>
  <c r="G78" i="7"/>
  <c r="H78" i="7"/>
  <c r="G79" i="7"/>
  <c r="H79" i="7"/>
  <c r="G80" i="7"/>
  <c r="H80" i="7"/>
  <c r="G81" i="7"/>
  <c r="H81" i="7"/>
  <c r="G82" i="7"/>
  <c r="H82" i="7"/>
  <c r="G83" i="7"/>
  <c r="H83" i="7"/>
  <c r="G84" i="7"/>
  <c r="H84" i="7"/>
  <c r="G85" i="7"/>
  <c r="H85" i="7"/>
  <c r="G86" i="7"/>
  <c r="H86" i="7"/>
  <c r="G87" i="7"/>
  <c r="H87" i="7"/>
  <c r="G88" i="7"/>
  <c r="H88" i="7"/>
  <c r="G89" i="7"/>
  <c r="H89" i="7"/>
  <c r="G90" i="7"/>
  <c r="H90" i="7"/>
  <c r="G91" i="7"/>
  <c r="H91" i="7"/>
  <c r="G92" i="7"/>
  <c r="H92" i="7"/>
  <c r="G93" i="7"/>
  <c r="H93" i="7"/>
  <c r="G94" i="7"/>
  <c r="H94" i="7"/>
  <c r="G95" i="7"/>
  <c r="H95" i="7"/>
  <c r="G96" i="7"/>
  <c r="H96" i="7"/>
  <c r="G97" i="7"/>
  <c r="H97" i="7"/>
  <c r="G98" i="7"/>
  <c r="H98" i="7"/>
  <c r="G99" i="7"/>
  <c r="H99" i="7"/>
  <c r="G100" i="7"/>
  <c r="H100" i="7"/>
  <c r="G101" i="7"/>
  <c r="H101" i="7"/>
  <c r="G102" i="7"/>
  <c r="H102" i="7"/>
  <c r="G103" i="7"/>
  <c r="H103" i="7"/>
  <c r="G104" i="7"/>
  <c r="H104" i="7"/>
  <c r="G105" i="7"/>
  <c r="H105" i="7"/>
  <c r="G106" i="7"/>
  <c r="H106" i="7"/>
  <c r="G107" i="7"/>
  <c r="H107" i="7"/>
  <c r="G108" i="7"/>
  <c r="H108" i="7"/>
  <c r="G109" i="7"/>
  <c r="H109" i="7"/>
  <c r="G110" i="7"/>
  <c r="H110" i="7"/>
  <c r="G111" i="7"/>
  <c r="H111" i="7"/>
  <c r="G112" i="7"/>
  <c r="H112" i="7"/>
  <c r="D111" i="7"/>
  <c r="C111" i="7"/>
  <c r="B111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1" i="7"/>
  <c r="C101" i="7"/>
  <c r="B101" i="7"/>
  <c r="D100" i="7"/>
  <c r="C100" i="7"/>
  <c r="B100" i="7"/>
  <c r="C99" i="7"/>
  <c r="B99" i="7"/>
  <c r="D98" i="7"/>
  <c r="C98" i="7"/>
  <c r="D97" i="7"/>
  <c r="C97" i="7"/>
  <c r="B97" i="7"/>
  <c r="D95" i="7"/>
  <c r="C95" i="7"/>
  <c r="B95" i="7"/>
  <c r="D94" i="7"/>
  <c r="C94" i="7"/>
  <c r="B94" i="7"/>
  <c r="D92" i="7"/>
  <c r="C92" i="7"/>
  <c r="B92" i="7"/>
  <c r="D91" i="7"/>
  <c r="C91" i="7"/>
  <c r="C110" i="7" s="1"/>
  <c r="C112" i="7" s="1"/>
  <c r="B91" i="7"/>
  <c r="B110" i="7" s="1"/>
  <c r="B112" i="7" s="1"/>
  <c r="E86" i="7"/>
  <c r="E85" i="7"/>
  <c r="E92" i="7" s="1"/>
  <c r="D84" i="7"/>
  <c r="E84" i="7" s="1"/>
  <c r="B84" i="7"/>
  <c r="E83" i="7"/>
  <c r="E82" i="7"/>
  <c r="E81" i="7"/>
  <c r="D80" i="7"/>
  <c r="B80" i="7"/>
  <c r="E80" i="7" s="1"/>
  <c r="E79" i="7"/>
  <c r="B78" i="7"/>
  <c r="E78" i="7" s="1"/>
  <c r="D77" i="7"/>
  <c r="E76" i="7"/>
  <c r="E75" i="7"/>
  <c r="E105" i="7" s="1"/>
  <c r="E74" i="7"/>
  <c r="E103" i="7" s="1"/>
  <c r="E73" i="7"/>
  <c r="B72" i="7"/>
  <c r="B71" i="7" s="1"/>
  <c r="E70" i="7"/>
  <c r="D69" i="7"/>
  <c r="E69" i="7" s="1"/>
  <c r="B69" i="7"/>
  <c r="E68" i="7"/>
  <c r="E67" i="7"/>
  <c r="E66" i="7"/>
  <c r="E104" i="7" s="1"/>
  <c r="E65" i="7"/>
  <c r="E94" i="7" s="1"/>
  <c r="E64" i="7"/>
  <c r="D63" i="7"/>
  <c r="D62" i="7" s="1"/>
  <c r="B63" i="7"/>
  <c r="E63" i="7" s="1"/>
  <c r="E61" i="7"/>
  <c r="E60" i="7"/>
  <c r="E59" i="7"/>
  <c r="E58" i="7"/>
  <c r="B58" i="7"/>
  <c r="B57" i="7" s="1"/>
  <c r="E57" i="7" s="1"/>
  <c r="E56" i="7"/>
  <c r="E55" i="7"/>
  <c r="E54" i="7"/>
  <c r="E53" i="7"/>
  <c r="E52" i="7"/>
  <c r="D52" i="7"/>
  <c r="E51" i="7"/>
  <c r="D50" i="7"/>
  <c r="E50" i="7" s="1"/>
  <c r="E49" i="7"/>
  <c r="E106" i="7" s="1"/>
  <c r="D48" i="7"/>
  <c r="E48" i="7" s="1"/>
  <c r="E47" i="7"/>
  <c r="E46" i="7"/>
  <c r="E99" i="7" s="1"/>
  <c r="D46" i="7"/>
  <c r="D99" i="7" s="1"/>
  <c r="E45" i="7"/>
  <c r="E44" i="7"/>
  <c r="E43" i="7"/>
  <c r="B43" i="7"/>
  <c r="D42" i="7"/>
  <c r="D35" i="7" s="1"/>
  <c r="B42" i="7"/>
  <c r="E42" i="7" s="1"/>
  <c r="E41" i="7"/>
  <c r="E40" i="7"/>
  <c r="E39" i="7"/>
  <c r="E101" i="7" s="1"/>
  <c r="E38" i="7"/>
  <c r="D37" i="7"/>
  <c r="B37" i="7"/>
  <c r="E37" i="7" s="1"/>
  <c r="E36" i="7"/>
  <c r="B35" i="7"/>
  <c r="E35" i="7" s="1"/>
  <c r="E34" i="7"/>
  <c r="E33" i="7"/>
  <c r="B32" i="7"/>
  <c r="B29" i="7" s="1"/>
  <c r="E29" i="7" s="1"/>
  <c r="E31" i="7"/>
  <c r="E97" i="7" s="1"/>
  <c r="E30" i="7"/>
  <c r="B30" i="7"/>
  <c r="E28" i="7"/>
  <c r="E27" i="7"/>
  <c r="E100" i="7" s="1"/>
  <c r="E26" i="7"/>
  <c r="E25" i="7"/>
  <c r="E24" i="7"/>
  <c r="E91" i="7" s="1"/>
  <c r="B23" i="7"/>
  <c r="E23" i="7" s="1"/>
  <c r="E22" i="7"/>
  <c r="E21" i="7"/>
  <c r="D20" i="7"/>
  <c r="D13" i="7" s="1"/>
  <c r="B20" i="7"/>
  <c r="E20" i="7" s="1"/>
  <c r="E19" i="7"/>
  <c r="B18" i="7"/>
  <c r="B98" i="7" s="1"/>
  <c r="E16" i="7"/>
  <c r="E15" i="7"/>
  <c r="E14" i="7"/>
  <c r="D14" i="7"/>
  <c r="B14" i="7"/>
  <c r="E12" i="7"/>
  <c r="E11" i="7"/>
  <c r="E10" i="7"/>
  <c r="B10" i="7"/>
  <c r="E9" i="7"/>
  <c r="E8" i="7"/>
  <c r="E111" i="7" s="1"/>
  <c r="B8" i="7"/>
  <c r="D7" i="7"/>
  <c r="C7" i="7"/>
  <c r="B7" i="7"/>
  <c r="E7" i="7" s="1"/>
  <c r="D6" i="7"/>
  <c r="C6" i="7"/>
  <c r="C87" i="7" s="1"/>
  <c r="B6" i="7"/>
  <c r="E6" i="7" s="1"/>
  <c r="G65" i="12" l="1"/>
  <c r="G99" i="12"/>
  <c r="G79" i="12"/>
  <c r="H96" i="12"/>
  <c r="H9" i="12"/>
  <c r="H65" i="12"/>
  <c r="H79" i="12"/>
  <c r="H99" i="12"/>
  <c r="F42" i="12"/>
  <c r="G8" i="12"/>
  <c r="H8" i="12" s="1"/>
  <c r="G14" i="12"/>
  <c r="H14" i="12" s="1"/>
  <c r="G44" i="12"/>
  <c r="G96" i="12"/>
  <c r="F94" i="12"/>
  <c r="H44" i="12"/>
  <c r="F6" i="12"/>
  <c r="E7" i="12"/>
  <c r="G7" i="12" s="1"/>
  <c r="H7" i="12" s="1"/>
  <c r="E70" i="12"/>
  <c r="G70" i="12" s="1"/>
  <c r="H70" i="12" s="1"/>
  <c r="E61" i="12"/>
  <c r="G61" i="12" s="1"/>
  <c r="H61" i="12" s="1"/>
  <c r="E110" i="12"/>
  <c r="E104" i="12"/>
  <c r="E44" i="12"/>
  <c r="E27" i="12"/>
  <c r="F7" i="4"/>
  <c r="B94" i="12"/>
  <c r="D42" i="12"/>
  <c r="C86" i="12"/>
  <c r="C41" i="12" s="1"/>
  <c r="C115" i="12" s="1"/>
  <c r="D6" i="12"/>
  <c r="D5" i="12" s="1"/>
  <c r="B42" i="12"/>
  <c r="B20" i="12"/>
  <c r="B33" i="12"/>
  <c r="D86" i="12"/>
  <c r="D110" i="7"/>
  <c r="D112" i="7" s="1"/>
  <c r="D87" i="7"/>
  <c r="E71" i="7"/>
  <c r="B62" i="7"/>
  <c r="E62" i="7" s="1"/>
  <c r="E18" i="7"/>
  <c r="E98" i="7" s="1"/>
  <c r="E32" i="7"/>
  <c r="B17" i="7"/>
  <c r="E72" i="7"/>
  <c r="E95" i="7" s="1"/>
  <c r="E110" i="7" s="1"/>
  <c r="E112" i="7" s="1"/>
  <c r="B77" i="7"/>
  <c r="E77" i="7" s="1"/>
  <c r="G7" i="4" l="1"/>
  <c r="H7" i="4" s="1"/>
  <c r="E20" i="12"/>
  <c r="G20" i="12" s="1"/>
  <c r="H20" i="12" s="1"/>
  <c r="E94" i="12"/>
  <c r="G94" i="12" s="1"/>
  <c r="H94" i="12" s="1"/>
  <c r="F86" i="12"/>
  <c r="G42" i="12"/>
  <c r="H42" i="12" s="1"/>
  <c r="E33" i="12"/>
  <c r="F5" i="12"/>
  <c r="B86" i="12"/>
  <c r="E6" i="12"/>
  <c r="G6" i="12" s="1"/>
  <c r="H6" i="12" s="1"/>
  <c r="D41" i="12"/>
  <c r="D115" i="12" s="1"/>
  <c r="E42" i="12"/>
  <c r="B5" i="12"/>
  <c r="B32" i="12"/>
  <c r="E17" i="7"/>
  <c r="B13" i="7"/>
  <c r="E86" i="12" l="1"/>
  <c r="G86" i="12"/>
  <c r="H86" i="12" s="1"/>
  <c r="F41" i="12"/>
  <c r="F115" i="12" s="1"/>
  <c r="E32" i="12"/>
  <c r="E5" i="12"/>
  <c r="B41" i="12"/>
  <c r="E41" i="12"/>
  <c r="E13" i="7"/>
  <c r="B87" i="7"/>
  <c r="E87" i="7" s="1"/>
  <c r="B115" i="12" l="1"/>
  <c r="G41" i="12"/>
  <c r="H41" i="12"/>
  <c r="E115" i="12" l="1"/>
  <c r="G115" i="12" s="1"/>
  <c r="H115" i="12" s="1"/>
  <c r="G5" i="12" l="1"/>
  <c r="H5" i="12" s="1"/>
  <c r="G6" i="7"/>
  <c r="H6" i="7" s="1"/>
  <c r="N24" i="25" l="1"/>
  <c r="K24" i="25"/>
  <c r="J24" i="25"/>
  <c r="F24" i="25"/>
  <c r="H2" i="15" l="1"/>
  <c r="I2" i="15"/>
  <c r="J2" i="15"/>
  <c r="K2" i="15"/>
  <c r="L2" i="15"/>
  <c r="H3" i="15"/>
  <c r="I3" i="15"/>
  <c r="J3" i="15"/>
  <c r="K3" i="15"/>
  <c r="L3" i="15"/>
  <c r="H4" i="15"/>
  <c r="I4" i="15"/>
  <c r="J4" i="15"/>
  <c r="K4" i="15"/>
  <c r="L4" i="15"/>
  <c r="H5" i="15"/>
  <c r="I5" i="15"/>
  <c r="J5" i="15"/>
  <c r="K5" i="15"/>
  <c r="L5" i="15"/>
  <c r="H6" i="15"/>
  <c r="I6" i="15"/>
  <c r="J6" i="15"/>
  <c r="K6" i="15"/>
  <c r="L6" i="15"/>
  <c r="H7" i="15"/>
  <c r="I7" i="15"/>
  <c r="J7" i="15"/>
  <c r="K7" i="15"/>
  <c r="L7" i="15"/>
  <c r="H8" i="15"/>
  <c r="I8" i="15"/>
  <c r="J8" i="15"/>
  <c r="K8" i="15"/>
  <c r="L8" i="15"/>
  <c r="H9" i="15"/>
  <c r="I9" i="15"/>
  <c r="J9" i="15"/>
  <c r="K9" i="15"/>
  <c r="L9" i="15"/>
  <c r="H10" i="15"/>
  <c r="I10" i="15"/>
  <c r="J10" i="15"/>
  <c r="K10" i="15"/>
  <c r="L10" i="15"/>
  <c r="H11" i="15"/>
  <c r="I11" i="15"/>
  <c r="J11" i="15"/>
  <c r="K11" i="15"/>
  <c r="L11" i="15"/>
  <c r="H12" i="15"/>
  <c r="I12" i="15"/>
  <c r="J12" i="15"/>
  <c r="K12" i="15"/>
  <c r="L12" i="15"/>
  <c r="H13" i="15"/>
  <c r="I13" i="15"/>
  <c r="J13" i="15"/>
  <c r="K13" i="15"/>
  <c r="L13" i="15"/>
  <c r="H14" i="15"/>
  <c r="I14" i="15"/>
  <c r="J14" i="15"/>
  <c r="K14" i="15"/>
  <c r="L14" i="15"/>
  <c r="H15" i="15"/>
  <c r="I15" i="15"/>
  <c r="J15" i="15"/>
  <c r="K15" i="15"/>
  <c r="L15" i="15"/>
  <c r="H16" i="15"/>
  <c r="I16" i="15"/>
  <c r="J16" i="15"/>
  <c r="K16" i="15"/>
  <c r="L16" i="15"/>
  <c r="H17" i="15"/>
  <c r="I17" i="15"/>
  <c r="J17" i="15"/>
  <c r="K17" i="15"/>
  <c r="L17" i="15"/>
  <c r="I1" i="15" l="1"/>
  <c r="I18" i="15" s="1"/>
  <c r="I19" i="15" s="1"/>
  <c r="J1" i="15"/>
  <c r="J18" i="15" s="1"/>
  <c r="J19" i="15" s="1"/>
  <c r="L1" i="15"/>
  <c r="L18" i="15" s="1"/>
  <c r="L19" i="15" s="1"/>
  <c r="H1" i="15"/>
  <c r="H18" i="15" s="1"/>
  <c r="H19" i="15" s="1"/>
  <c r="K1" i="15"/>
  <c r="K18" i="15" s="1"/>
  <c r="K19" i="15" s="1"/>
  <c r="B40" i="15" l="1"/>
  <c r="B42" i="15"/>
  <c r="B33" i="15"/>
  <c r="B41" i="15"/>
  <c r="C32" i="15"/>
  <c r="H26" i="15" l="1"/>
  <c r="E61" i="15" l="1"/>
  <c r="E56" i="15"/>
  <c r="E53" i="15"/>
  <c r="E52" i="15"/>
  <c r="E60" i="15"/>
  <c r="E59" i="15"/>
  <c r="E58" i="15"/>
  <c r="E57" i="15"/>
  <c r="E55" i="15"/>
  <c r="E54" i="15"/>
  <c r="E26" i="15" l="1"/>
  <c r="C26" i="15"/>
  <c r="D26" i="15"/>
  <c r="E51" i="15"/>
  <c r="E50" i="15" s="1"/>
  <c r="B26" i="15"/>
  <c r="E36" i="15" l="1"/>
  <c r="E44" i="15"/>
  <c r="F36" i="15"/>
  <c r="F44" i="15"/>
  <c r="F4" i="15" l="1"/>
  <c r="B44" i="15"/>
  <c r="B36" i="15"/>
  <c r="D44" i="15"/>
  <c r="D36" i="15"/>
  <c r="F9" i="15"/>
  <c r="E2" i="15" l="1"/>
  <c r="E3" i="15"/>
  <c r="D12" i="15"/>
  <c r="F12" i="15"/>
  <c r="C4" i="15"/>
  <c r="C2" i="15"/>
  <c r="F10" i="15"/>
  <c r="C11" i="15"/>
  <c r="E10" i="15"/>
  <c r="E17" i="15"/>
  <c r="D11" i="15"/>
  <c r="C9" i="15"/>
  <c r="C17" i="15"/>
  <c r="D5" i="15"/>
  <c r="G13" i="15"/>
  <c r="G17" i="15"/>
  <c r="G3" i="15"/>
  <c r="F14" i="15"/>
  <c r="C3" i="15"/>
  <c r="D13" i="15"/>
  <c r="C8" i="15"/>
  <c r="F8" i="15"/>
  <c r="D9" i="15"/>
  <c r="D2" i="15"/>
  <c r="D16" i="15"/>
  <c r="G14" i="15"/>
  <c r="E5" i="15"/>
  <c r="F3" i="15"/>
  <c r="D14" i="15"/>
  <c r="F5" i="15"/>
  <c r="C7" i="15"/>
  <c r="F2" i="15"/>
  <c r="G8" i="15"/>
  <c r="C6" i="15"/>
  <c r="D3" i="15"/>
  <c r="F15" i="15"/>
  <c r="E6" i="15"/>
  <c r="E14" i="15"/>
  <c r="E16" i="15"/>
  <c r="G16" i="15"/>
  <c r="C12" i="15"/>
  <c r="G4" i="15"/>
  <c r="G12" i="15"/>
  <c r="G11" i="15"/>
  <c r="D15" i="15"/>
  <c r="F11" i="15"/>
  <c r="E13" i="15"/>
  <c r="G10" i="15"/>
  <c r="F6" i="15"/>
  <c r="D8" i="15"/>
  <c r="C16" i="15"/>
  <c r="F13" i="15"/>
  <c r="F7" i="15"/>
  <c r="G5" i="15"/>
  <c r="C5" i="15"/>
  <c r="D17" i="15"/>
  <c r="C13" i="15"/>
  <c r="F17" i="15"/>
  <c r="E8" i="15"/>
  <c r="G7" i="15"/>
  <c r="C10" i="15"/>
  <c r="G2" i="15"/>
  <c r="C15" i="15"/>
  <c r="D10" i="15"/>
  <c r="C14" i="15"/>
  <c r="F16" i="15"/>
  <c r="G15" i="15"/>
  <c r="E4" i="15"/>
  <c r="G6" i="15"/>
  <c r="D6" i="15"/>
  <c r="G9" i="15"/>
  <c r="E12" i="15"/>
  <c r="C44" i="15"/>
  <c r="C36" i="15"/>
  <c r="E11" i="15" l="1"/>
  <c r="E7" i="15"/>
  <c r="E15" i="15"/>
  <c r="D4" i="15"/>
  <c r="E9" i="15"/>
  <c r="D7" i="15"/>
  <c r="G1" i="15"/>
  <c r="G18" i="15" s="1"/>
  <c r="G19" i="15" s="1"/>
  <c r="C1" i="15"/>
  <c r="C18" i="15" s="1"/>
  <c r="C19" i="15" s="1"/>
  <c r="F1" i="15"/>
  <c r="F18" i="15" s="1"/>
  <c r="F19" i="15" s="1"/>
  <c r="G42" i="15"/>
  <c r="G31" i="15"/>
  <c r="G41" i="15"/>
  <c r="E1" i="15" l="1"/>
  <c r="E18" i="15" s="1"/>
  <c r="E19" i="15" s="1"/>
  <c r="D1" i="15"/>
  <c r="D18" i="15" s="1"/>
  <c r="D19" i="15" s="1"/>
  <c r="G40" i="15"/>
  <c r="E25" i="15" l="1"/>
  <c r="D25" i="15"/>
  <c r="C25" i="15"/>
  <c r="B25" i="15"/>
  <c r="F25" i="15"/>
  <c r="H25" i="15"/>
  <c r="B39" i="15" l="1"/>
  <c r="G39" i="15" s="1"/>
  <c r="G33" i="15" l="1"/>
  <c r="G30" i="15"/>
  <c r="G32" i="15"/>
  <c r="B28" i="15" l="1"/>
  <c r="G28" i="15" s="1"/>
  <c r="B29" i="15"/>
  <c r="G29" i="15" s="1"/>
  <c r="B38" i="15"/>
  <c r="G38" i="15" s="1"/>
  <c r="G27" i="15"/>
  <c r="B37" i="15" l="1"/>
  <c r="G37" i="15" s="1"/>
  <c r="B43" i="15" l="1"/>
  <c r="G36" i="15"/>
  <c r="E34" i="15"/>
  <c r="B14" i="15"/>
  <c r="B9" i="15"/>
  <c r="B5" i="15"/>
  <c r="E43" i="15" l="1"/>
  <c r="E45" i="15"/>
  <c r="B12" i="15"/>
  <c r="B10" i="15"/>
  <c r="B4" i="15"/>
  <c r="B3" i="15"/>
  <c r="B2" i="15"/>
  <c r="B16" i="15"/>
  <c r="B15" i="15"/>
  <c r="B7" i="15"/>
  <c r="B11" i="15"/>
  <c r="B6" i="15"/>
  <c r="B13" i="15"/>
  <c r="B8" i="15"/>
  <c r="B17" i="15"/>
  <c r="D34" i="15"/>
  <c r="B34" i="15"/>
  <c r="B45" i="15" s="1"/>
  <c r="D43" i="15" l="1"/>
  <c r="D45" i="15"/>
  <c r="B1" i="15"/>
  <c r="B18" i="15" s="1"/>
  <c r="B19" i="15" s="1"/>
  <c r="G26" i="15"/>
  <c r="I26" i="15" s="1"/>
  <c r="F34" i="15"/>
  <c r="C34" i="15"/>
  <c r="G25" i="15"/>
  <c r="I25" i="15" s="1"/>
  <c r="F43" i="15" l="1"/>
  <c r="F45" i="15"/>
  <c r="C43" i="15"/>
  <c r="C45" i="15"/>
  <c r="G34" i="15"/>
  <c r="G43" i="15" l="1"/>
  <c r="G44" i="15" l="1"/>
  <c r="G45" i="15" s="1"/>
  <c r="H3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Maarja Valler</author>
  </authors>
  <commentList>
    <comment ref="E4" authorId="0" shapeId="0" xr:uid="{9D1E9C74-5F1E-4D27-8157-EEEA61837B62}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Nt 30.06.2021</t>
        </r>
      </text>
    </comment>
    <comment ref="F4" authorId="0" shapeId="0" xr:uid="{780B2CCE-0440-46F0-A184-4218F331DE68}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Kui alaline kulude ÜP, siis lõpu kuupäeva ei tule märkida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Inga-Moonika Zgudadze</author>
    <author>Maarja Valler</author>
  </authors>
  <commentList>
    <comment ref="R16" authorId="0" shapeId="0" xr:uid="{A6867E70-4A09-442E-A232-4DDAECF6B15A}">
      <text>
        <r>
          <rPr>
            <sz val="9"/>
            <color indexed="81"/>
            <rFont val="Tahoma"/>
            <family val="2"/>
            <charset val="186"/>
          </rPr>
          <t>sh 4534 koolitusi
ilma kauaaegsetete</t>
        </r>
      </text>
    </comment>
    <comment ref="S16" authorId="0" shapeId="0" xr:uid="{4E16F28B-1ECB-4CDB-9A43-CD5D687C79D0}">
      <text>
        <r>
          <rPr>
            <sz val="9"/>
            <color indexed="81"/>
            <rFont val="Tahoma"/>
            <family val="2"/>
            <charset val="186"/>
          </rPr>
          <t>sh 400 koolitus</t>
        </r>
      </text>
    </comment>
    <comment ref="S17" authorId="0" shapeId="0" xr:uid="{177E46D8-5FE7-4547-B9BF-9A55B71EF204}">
      <text>
        <r>
          <rPr>
            <sz val="9"/>
            <color indexed="81"/>
            <rFont val="Tahoma"/>
            <family val="2"/>
            <charset val="186"/>
          </rPr>
          <t>Kaasamiskeskuse kuraator 2000 €</t>
        </r>
      </text>
    </comment>
    <comment ref="W17" authorId="1" shapeId="0" xr:uid="{ACD7BBC1-7310-427E-8D52-3D98C9C1F026}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Töötasu 2022 esialgses eelarves valel positsioonil</t>
        </r>
      </text>
    </comment>
  </commentList>
</comments>
</file>

<file path=xl/sharedStrings.xml><?xml version="1.0" encoding="utf-8"?>
<sst xmlns="http://schemas.openxmlformats.org/spreadsheetml/2006/main" count="604" uniqueCount="472">
  <si>
    <t>toetused riigilt ja muudelt institutsioonidelt</t>
  </si>
  <si>
    <t>TOETUSED</t>
  </si>
  <si>
    <t>investeeringuteks</t>
  </si>
  <si>
    <t>Välisrahastus kokku</t>
  </si>
  <si>
    <t>Toetused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</si>
  <si>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</si>
  <si>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Sunniraha</t>
  </si>
  <si>
    <t>Muud erakorralised tulud</t>
  </si>
  <si>
    <t>Müüdud vara jääkmaksumus</t>
  </si>
  <si>
    <t>LE</t>
  </si>
  <si>
    <t>RE</t>
  </si>
  <si>
    <t>Tulud majandustegevusest</t>
  </si>
  <si>
    <t>Võlalt arvestatud intressitulu</t>
  </si>
  <si>
    <t>KOKKU</t>
  </si>
  <si>
    <t>€</t>
  </si>
  <si>
    <t>Riiklikud maksud</t>
  </si>
  <si>
    <t>Kohalikud maksud</t>
  </si>
  <si>
    <t>Lõivud</t>
  </si>
  <si>
    <t>Muud tulud</t>
  </si>
  <si>
    <t>Finantstulu</t>
  </si>
  <si>
    <t>Vara müügi kulud</t>
  </si>
  <si>
    <t>Muud tulud varalt</t>
  </si>
  <si>
    <t>Dividendid</t>
  </si>
  <si>
    <t>Toetused riigilt ja muudelt institutsioonidelt</t>
  </si>
  <si>
    <t>Laenude võtmine</t>
  </si>
  <si>
    <t>Linnakassa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</si>
  <si>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</si>
  <si>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</si>
  <si>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</si>
  <si>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</si>
  <si>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</si>
  <si>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</si>
  <si>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</si>
  <si>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LINNAKASSA TULUD</t>
  </si>
  <si>
    <t>Transpordiamet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</si>
  <si>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</si>
  <si>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</si>
  <si>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</si>
  <si>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</si>
  <si>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</si>
  <si>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</si>
  <si>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</si>
  <si>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</si>
  <si>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</si>
  <si>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</si>
  <si>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</si>
  <si>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</si>
  <si>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</si>
  <si>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</si>
  <si>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</si>
  <si>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</si>
  <si>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</si>
  <si>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</si>
  <si>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</si>
  <si>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</si>
  <si>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</si>
  <si>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</si>
  <si>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</si>
  <si>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</si>
  <si>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</si>
  <si>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</si>
  <si>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</si>
  <si>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</si>
  <si>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</si>
  <si>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</si>
  <si>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Teede ja tänavate sulgemise maks</t>
  </si>
  <si>
    <t>Loodusvarade kasutusõiguse tasu</t>
  </si>
  <si>
    <t>SE</t>
  </si>
  <si>
    <t>Kasum/kahjum varude müügist</t>
  </si>
  <si>
    <t>sh teede ja tänavate korrashoid</t>
  </si>
  <si>
    <t>OT</t>
  </si>
  <si>
    <t>teenused</t>
  </si>
  <si>
    <t>müügitulu</t>
  </si>
  <si>
    <t>Kulud kokku</t>
  </si>
  <si>
    <t xml:space="preserve">Linnakantselei </t>
  </si>
  <si>
    <t>Perekonnaseisuamet</t>
  </si>
  <si>
    <t>Sotsiaal- ja Tervishoiuameti haldusala</t>
  </si>
  <si>
    <t>Äriruumide majandamine</t>
  </si>
  <si>
    <t>Haabersti Linnaosa Valitsuse haldusala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</si>
  <si>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</si>
  <si>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</si>
  <si>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</si>
  <si>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</si>
  <si>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</si>
  <si>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</si>
  <si>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t>Tallinna Keskraamatukogule teavikute soetamine</t>
  </si>
  <si>
    <t>Geomaatika</t>
  </si>
  <si>
    <t>Planeeringud ja arhitektuurikonkursid</t>
  </si>
  <si>
    <t>Muinsuskaitse</t>
  </si>
  <si>
    <t>Välisrahastusega teede ja tänavate rekonstrueerimine</t>
  </si>
  <si>
    <t>Linnapiirkondade kergliiklusteede ehitamine</t>
  </si>
  <si>
    <t>Tallinna Kesklinna Valitsuse haldusala</t>
  </si>
  <si>
    <t>E-TICKETING - Eesti ja Soome elektrooniliste piletisüsteemide ristkasutuse loomine</t>
  </si>
  <si>
    <t>Tallinna Loomaaia projekt „Pilvemets“</t>
  </si>
  <si>
    <t>peale selle amortisatsioon</t>
  </si>
  <si>
    <t>Säästlike ja kliimakindlate linna sademeveesüsteemide arendamine (LIFE UrbanStorm)</t>
  </si>
  <si>
    <t>Erivajadustega inimeste eluaseme füüsiline kohandamine</t>
  </si>
  <si>
    <t>CoastNet LIFE - rannikuelupaikade taastamine</t>
  </si>
  <si>
    <t>Tallinna Linnateatri arendusprojekt</t>
  </si>
  <si>
    <t>Linnamajandus</t>
  </si>
  <si>
    <t>Vana-Kalamaja tänava rekonstrueerimine</t>
  </si>
  <si>
    <t>Kulud</t>
  </si>
  <si>
    <t>Investeeringud</t>
  </si>
  <si>
    <t>Kontsessioon</t>
  </si>
  <si>
    <t>LK tulud</t>
  </si>
  <si>
    <t>jääkväärtus</t>
  </si>
  <si>
    <t>Nõude suurenemine</t>
  </si>
  <si>
    <t>Kiirabi parkla laenu katteks - nõude vähenemine</t>
  </si>
  <si>
    <t>Kohustuse kasv</t>
  </si>
  <si>
    <t>Kaasava hariduse põhimõtete rakendamise toetamine Tallinna koolides</t>
  </si>
  <si>
    <t>Keskkonna- ja Kommunaalameti haldusala</t>
  </si>
  <si>
    <t>Tallinna Kesklinna Valitsus</t>
  </si>
  <si>
    <t>Kasum / kahjum kauba müügist</t>
  </si>
  <si>
    <t>Keskkonna- ja Kommunaalamet</t>
  </si>
  <si>
    <t>Laenude andmine</t>
  </si>
  <si>
    <t>koolieelsete lasteasutuste õpetajate tööjõukulude toetus</t>
  </si>
  <si>
    <t>huvihariduse ja -tegevuse toetus</t>
  </si>
  <si>
    <t>kaasava hariduse põhimõtete rakendamise toetamine Tallinna koolides</t>
  </si>
  <si>
    <t>rahvastikutoimingute kulude hüvitis</t>
  </si>
  <si>
    <t>sellest üldhariduskoolide pidamiseks antav toetus</t>
  </si>
  <si>
    <t>Laenude tagastamine</t>
  </si>
  <si>
    <t>Kiirabi autode liisingu katteks - nõude vähenemine 1</t>
  </si>
  <si>
    <t>Kiirabi autode liisingu katteks - nõude vähenemine 2</t>
  </si>
  <si>
    <t>Hoiuste vähenemine</t>
  </si>
  <si>
    <t>Laenude tagastused (ITK)</t>
  </si>
  <si>
    <t>Liisingu tagastus (kiirabi)</t>
  </si>
  <si>
    <t>Park4SUMP</t>
  </si>
  <si>
    <t>jaotamata</t>
  </si>
  <si>
    <t>sh tegevuskuludeks</t>
  </si>
  <si>
    <t>AI4Cities – linnade üleminek süsinikuneutraalsusele tehisintellekti abil</t>
  </si>
  <si>
    <t>CENTRINNO - Vanade tööstusalade muutmine uuteks loovklastriteks ja kogukonnakeskusteks</t>
  </si>
  <si>
    <t>Rohelinnad - GoGreenRoutes</t>
  </si>
  <si>
    <t>Kultuuri kättesaadavus kõikidele linnakodanikele - ACCESS</t>
  </si>
  <si>
    <t>UserCentriCities (UCC) - Kasutajakeskne teenusedisain linnades</t>
  </si>
  <si>
    <t>Abiks hoolduskoormusega inimestele</t>
  </si>
  <si>
    <t>Alaealiste erikohtlemise süsteemi loomine</t>
  </si>
  <si>
    <t>CitySCAPE - linnasisene küberturvaline multimodaalne transpordi ökosüsteem</t>
  </si>
  <si>
    <t>SUMBA+</t>
  </si>
  <si>
    <t>Roheline kiirtee - innovaatiline rohetaristu planeerimine (B.Green)</t>
  </si>
  <si>
    <t>Põhitänavate välisvalgustuse rekonstrueerimise II etapp</t>
  </si>
  <si>
    <t>HA</t>
  </si>
  <si>
    <t>LVA</t>
  </si>
  <si>
    <t>KKA</t>
  </si>
  <si>
    <t>LPA</t>
  </si>
  <si>
    <t>SNA</t>
  </si>
  <si>
    <t>STA</t>
  </si>
  <si>
    <t>TA</t>
  </si>
  <si>
    <t>SK</t>
  </si>
  <si>
    <t>LVA/HA</t>
  </si>
  <si>
    <t>Biometaani transpordisektoris tarbimise toetus</t>
  </si>
  <si>
    <t>Kultuuri- ja Spordiameti haldusala</t>
  </si>
  <si>
    <t xml:space="preserve">Strateegiakeskuse haldusala </t>
  </si>
  <si>
    <t>Kultuuri- ja Spordiamet</t>
  </si>
  <si>
    <t>Jõe tn, Pronksi tn rekonstrueerimine</t>
  </si>
  <si>
    <t>Linnakantselei haldusala</t>
  </si>
  <si>
    <t>Strateegiakeskus</t>
  </si>
  <si>
    <t>Intressid antud laenudelt</t>
  </si>
  <si>
    <t>11. Linnaplaneerimise Amet</t>
  </si>
  <si>
    <t>Kesklinna uussisserändajate projekt – The project of immigrants of Tallinn City Center</t>
  </si>
  <si>
    <t>KSA</t>
  </si>
  <si>
    <t>Esialgne eelarve</t>
  </si>
  <si>
    <t>Täpsustatud eelarve</t>
  </si>
  <si>
    <t>KULTUUR</t>
  </si>
  <si>
    <t>Linnavaraamet1</t>
  </si>
  <si>
    <t>Transpordiamet1</t>
  </si>
  <si>
    <t>Keskkonna- ja Kommunaalameti haldusala1</t>
  </si>
  <si>
    <t>LINNAPLANEERIMINE</t>
  </si>
  <si>
    <t>Linnaplaneerimise Amet1</t>
  </si>
  <si>
    <t>Kultuur</t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</si>
  <si>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</si>
  <si>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</si>
  <si>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</si>
  <si>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töötasu</t>
  </si>
  <si>
    <t>Põhitaotlus</t>
  </si>
  <si>
    <t>Lisataotlus</t>
  </si>
  <si>
    <t>1.</t>
  </si>
  <si>
    <t>2.</t>
  </si>
  <si>
    <t>MAAS Tallinn - "Targa linna tippkeskus" Infovahetuse platvorm ühis- ja nõudepõhise transpordisüsteemi haldamiseks</t>
  </si>
  <si>
    <t>Tulu varude müügist</t>
  </si>
  <si>
    <t>4.</t>
  </si>
  <si>
    <t>Kestliku arengu eesmärkide elluviimine linnades – SDGs in cities“ (Global Goals for Cities)</t>
  </si>
  <si>
    <t>Tallinna-Helsingi digitaalne dünaamiline rohemudel - Green Twins (Rohelised kaksiklinnad)</t>
  </si>
  <si>
    <t>Hoone suutlikkuse audit reaalajas - DigiAudit</t>
  </si>
  <si>
    <t>Kesklinna Linnaosa Valitsuse haldusala</t>
  </si>
  <si>
    <t xml:space="preserve">Lasnamäe rattatee ühendus kesklinnaga I etapp
</t>
  </si>
  <si>
    <t>üldhariduskoolidele COVID-19 kriisi tõttu tekkinud õpilünkade tasandamiseks vajaliku lisaõppe tagamise toetus</t>
  </si>
  <si>
    <t>VORM 2</t>
  </si>
  <si>
    <t>€ ilma komakohata</t>
  </si>
  <si>
    <t>%</t>
  </si>
  <si>
    <t xml:space="preserve">Lühiselgitused </t>
  </si>
  <si>
    <t>Lühiselgitused lisataotluse kohta</t>
  </si>
  <si>
    <t>VORM 1</t>
  </si>
  <si>
    <t>Ameti või linnaosa valitsuse haldusala nimi:</t>
  </si>
  <si>
    <t>Haldusala kokku</t>
  </si>
  <si>
    <t>Linnakassa tulud kokku</t>
  </si>
  <si>
    <t>Omatulud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</si>
  <si>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</si>
  <si>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</si>
  <si>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</si>
  <si>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</si>
  <si>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</si>
  <si>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</si>
  <si>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</si>
  <si>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</si>
  <si>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</si>
  <si>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Finantseerimistehingud kokku</t>
  </si>
  <si>
    <t>sellest era- ja avaliku sektori koostööprojektidest tulenevad maksed</t>
  </si>
  <si>
    <t>Amortisatsioon kokku</t>
  </si>
  <si>
    <t>Projekti kooskõlastused</t>
  </si>
  <si>
    <t>Linnavalitsuse liige:</t>
  </si>
  <si>
    <t>Ametiasutuse juht:</t>
  </si>
  <si>
    <t>Koostaja ees- ja perekonnanimi ning telefoninumber:</t>
  </si>
  <si>
    <t>ÄRIRUUMIDE ÜÜRITULU</t>
  </si>
  <si>
    <t>Ametiasutuse haldusala:</t>
  </si>
  <si>
    <t>Jrk. nr</t>
  </si>
  <si>
    <t>Üürilepingu sõlminud asutus</t>
  </si>
  <si>
    <t>Üüritulu saav asutus</t>
  </si>
  <si>
    <t>Äriruumi aadress</t>
  </si>
  <si>
    <t>Üürniku nimi</t>
  </si>
  <si>
    <r>
      <t>Üüritav pind m</t>
    </r>
    <r>
      <rPr>
        <vertAlign val="superscript"/>
        <sz val="11"/>
        <color indexed="8"/>
        <rFont val="Calibri"/>
        <family val="2"/>
        <charset val="186"/>
      </rPr>
      <t>2</t>
    </r>
  </si>
  <si>
    <r>
      <t>Lepingu periood</t>
    </r>
    <r>
      <rPr>
        <vertAlign val="superscript"/>
        <sz val="11"/>
        <color indexed="8"/>
        <rFont val="Calibri"/>
        <family val="2"/>
        <charset val="186"/>
      </rPr>
      <t>1</t>
    </r>
  </si>
  <si>
    <r>
      <t>Üüri summa €</t>
    </r>
    <r>
      <rPr>
        <vertAlign val="superscript"/>
        <sz val="11"/>
        <color indexed="8"/>
        <rFont val="Calibri"/>
        <family val="2"/>
        <charset val="186"/>
      </rPr>
      <t xml:space="preserve">
(käibemaksuta)</t>
    </r>
  </si>
  <si>
    <t>Üürimäära muutmise kuupäev</t>
  </si>
  <si>
    <t xml:space="preserve">Üüri muutumise alus
(nt THI)
</t>
  </si>
  <si>
    <t>Investeerimiskohustus</t>
  </si>
  <si>
    <t>Selgitused</t>
  </si>
  <si>
    <t>alguse kuupäev</t>
  </si>
  <si>
    <t>lõpu kuupäev</t>
  </si>
  <si>
    <t>summa €</t>
  </si>
  <si>
    <t>lõpptähtaeg (kuupäev)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</si>
  <si>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</si>
  <si>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</si>
  <si>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</si>
  <si>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</si>
  <si>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</si>
  <si>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</si>
  <si>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</si>
  <si>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</si>
  <si>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</si>
  <si>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</si>
  <si>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</si>
  <si>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</si>
  <si>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</si>
  <si>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</si>
  <si>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>Kui on tähtajatu üürileping, siis lõpukuupäeva mitte märkida.</t>
  </si>
  <si>
    <t>Vormil tuleb kajastada ka tühjad äriruumid.</t>
  </si>
  <si>
    <t>VORM 3</t>
  </si>
  <si>
    <t>€ ilma komakohata, võimalusel ümardatuna kümnelisteni</t>
  </si>
  <si>
    <t>VORM 4</t>
  </si>
  <si>
    <t>VORM 5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</si>
  <si>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</si>
  <si>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</si>
  <si>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</si>
  <si>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</si>
  <si>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</si>
  <si>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</si>
  <si>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</si>
  <si>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</si>
  <si>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</si>
  <si>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</si>
  <si>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</si>
  <si>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</si>
  <si>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</si>
  <si>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</si>
  <si>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</si>
  <si>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</si>
  <si>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</si>
  <si>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</si>
  <si>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</si>
  <si>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</si>
  <si>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</si>
  <si>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</si>
  <si>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</si>
  <si>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</si>
  <si>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Vormi täitnud isiku ees- ja perekonnanimi ning telefoninumber:</t>
  </si>
  <si>
    <t>VORM 6</t>
  </si>
  <si>
    <t>Jrk.</t>
  </si>
  <si>
    <t>Ametiasutuse haldusala</t>
  </si>
  <si>
    <t>sellest</t>
  </si>
  <si>
    <t>nr.</t>
  </si>
  <si>
    <t>omatulude 
arvelt</t>
  </si>
  <si>
    <t>linnakassa arvelt</t>
  </si>
  <si>
    <t>toetuste arvelt</t>
  </si>
  <si>
    <t>Kristiine Linnaosa Valitsus</t>
  </si>
  <si>
    <t>Summa ja selgitus</t>
  </si>
  <si>
    <t>Ametiasutus</t>
  </si>
  <si>
    <t>Valdkond</t>
  </si>
  <si>
    <t>Eelarvepositsioon</t>
  </si>
  <si>
    <t>Kulu sisu</t>
  </si>
  <si>
    <t>Alates</t>
  </si>
  <si>
    <t>Kuni</t>
  </si>
  <si>
    <t>linnakassa kulu ümberpaigutus</t>
  </si>
  <si>
    <t>Ametiasutuse haldusala 2023. aasta eelarve projekti koond asutuste lõikes</t>
  </si>
  <si>
    <t xml:space="preserve"> kuni 31.12.21</t>
  </si>
  <si>
    <t>2021.a. 2022. a-se üle-kantud</t>
  </si>
  <si>
    <t xml:space="preserve"> 2022 täps.
eelarve</t>
  </si>
  <si>
    <t>2026 ja järgmised aastad kokku</t>
  </si>
  <si>
    <r>
      <t xml:space="preserve">2023 </t>
    </r>
    <r>
      <rPr>
        <vertAlign val="superscript"/>
        <sz val="11"/>
        <color indexed="8"/>
        <rFont val="Calibri"/>
        <family val="2"/>
        <charset val="186"/>
      </rPr>
      <t>2</t>
    </r>
  </si>
  <si>
    <t>Kehtiv üürimäär seisuga 01.09.2022</t>
  </si>
  <si>
    <t>2023. aasta koondsumma peab vastama asutuse 2023. aasta eelarve projektis esitatud äriruumide üüritulule.</t>
  </si>
  <si>
    <t>Asendusistutustasud</t>
  </si>
  <si>
    <t>Saadud kindlustushüvitised</t>
  </si>
  <si>
    <t>Leppetrahvid</t>
  </si>
  <si>
    <t xml:space="preserve">Linnavolikogu Kantselei  </t>
  </si>
  <si>
    <t>2022 lisaeelarve</t>
  </si>
  <si>
    <t>2022 esialgne eelarve</t>
  </si>
  <si>
    <t>2022 teine lisaeelarve</t>
  </si>
  <si>
    <t>2022 täpsustatud eelarve</t>
  </si>
  <si>
    <t>2023 projekt</t>
  </si>
  <si>
    <t>2023/2022 muutus</t>
  </si>
  <si>
    <t xml:space="preserve">üldhariduskoolidele toetus COVID-19 kiirtestide soetamiseks </t>
  </si>
  <si>
    <t>kultuuriranitsa toetus</t>
  </si>
  <si>
    <t>Tallinna Linnateatrile tegevuskuludeks</t>
  </si>
  <si>
    <t>energiahinna tõusu leevendusmeede (Sotsiaal- ja Tervishoiuamet)</t>
  </si>
  <si>
    <t>muinsuskaitsealaste riiklike kohustuste täitmine</t>
  </si>
  <si>
    <t>koolide ventilatsioonide parendustööd</t>
  </si>
  <si>
    <t>Rannamõisa tee juhtumipõhine toetus</t>
  </si>
  <si>
    <t xml:space="preserve">Merivälja Lasteaed </t>
  </si>
  <si>
    <t>hoiuste suurendamiseks</t>
  </si>
  <si>
    <t>Ukraina sõjapõgenikele vältimatu abi andmise
kulude hüvitamine</t>
  </si>
  <si>
    <t>Toetus välisprojektide kaasfinantseerimiseks</t>
  </si>
  <si>
    <t>"Bicification: jalgrattakrediit"</t>
  </si>
  <si>
    <t>Tallinn Card City Guide mobiilirakendus</t>
  </si>
  <si>
    <t>Tallinn - Euroopa roheline pealinn</t>
  </si>
  <si>
    <t>Kliimamuutuste leevendamise viisid - KNOWING</t>
  </si>
  <si>
    <t>School Food for Change</t>
  </si>
  <si>
    <t xml:space="preserve">Mobiilsusteenuse (MAAS) rakendamine Eesti linnade ühis- ja eratranspordi ühendamiseks </t>
  </si>
  <si>
    <t>Ülemiste terminali ja Vanasadama vaheline trammitee</t>
  </si>
  <si>
    <t>Projekt "CoastNet LIFE - rannikuelupaikade taastamine"</t>
  </si>
  <si>
    <t>Jakob Westholmi Gümnaasiumi juurdeehitus</t>
  </si>
  <si>
    <t>Tallinna Reaalkooli juurdeehitus</t>
  </si>
  <si>
    <t>Tallinna Haigla</t>
  </si>
  <si>
    <t>Uute trammide soetamine (Tallinna Linnatranspordi AS)</t>
  </si>
  <si>
    <r>
      <t>Annetused (</t>
    </r>
    <r>
      <rPr>
        <b/>
        <sz val="8"/>
        <rFont val="Arial"/>
        <family val="2"/>
        <charset val="186"/>
      </rPr>
      <t>Tallinna Lastekodu)</t>
    </r>
  </si>
  <si>
    <t>Ringmajanduse väärtusahelate süsteemsed paikkondlikud laiendused - TREASOURCE</t>
  </si>
  <si>
    <t>LK muudatus 2023</t>
  </si>
  <si>
    <t>2023 OT ja toetused</t>
  </si>
  <si>
    <t>Eelarve valdkond</t>
  </si>
  <si>
    <t>Haldusala</t>
  </si>
  <si>
    <t>Arengustrateegia 
valdkond 
(vali rippmenüüst)</t>
  </si>
  <si>
    <t>Tegevusprogramm 
(vali rippmenüüst)</t>
  </si>
  <si>
    <t>Esialgne 
eelarve</t>
  </si>
  <si>
    <t>I lisaeelarve</t>
  </si>
  <si>
    <t>II lisaeelarve</t>
  </si>
  <si>
    <t>Tööjõukulude reservi jaotus</t>
  </si>
  <si>
    <t>2022 OT arvelt</t>
  </si>
  <si>
    <t>2022 toetuste arvelt</t>
  </si>
  <si>
    <t>2022 LK arvelt</t>
  </si>
  <si>
    <t>Alampalk</t>
  </si>
  <si>
    <t>Noorsoo-
töötajate palgatõus</t>
  </si>
  <si>
    <t>Hariduse palgatõus</t>
  </si>
  <si>
    <t>Muud palgatõusud</t>
  </si>
  <si>
    <t>II LEA-st uued kohad</t>
  </si>
  <si>
    <t>Haldusalade-vahelised ümberpaigutused</t>
  </si>
  <si>
    <t>PPP muudatus</t>
  </si>
  <si>
    <t xml:space="preserve">LK arvelt juurde v.a PPP (+) </t>
  </si>
  <si>
    <t>LK arvelt maha v.a PPP (-)</t>
  </si>
  <si>
    <t>LK muudatus kokku</t>
  </si>
  <si>
    <t>OT arvelt (kogusumma)</t>
  </si>
  <si>
    <t>RE arvelt (kogusumma)</t>
  </si>
  <si>
    <t>VR arvelt (kogusumma)</t>
  </si>
  <si>
    <t>Kirikute restaureerimise toetus</t>
  </si>
  <si>
    <r>
      <t>Kirikurenessansi programm ja muud restaureerimised</t>
    </r>
    <r>
      <rPr>
        <sz val="10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(esialgses eelarves eelarvepositsioonid "Restaureerimistoetused" ja "Kirikute restaureerimise toetus")</t>
    </r>
  </si>
  <si>
    <t>2023. aasta tegevuskulude piirsummad ametiasutuste haldusalade lõikes</t>
  </si>
  <si>
    <t>2023 piirsumma</t>
  </si>
  <si>
    <t>138 200 € geomaatika ning planeeringud ja arhitektuurikonkursid;</t>
  </si>
  <si>
    <t>1 010 483 €  muinsuskaitse, kirikurenessanssi programm ja muud restaureerimised</t>
  </si>
  <si>
    <t>Linnaplaneerimisametile tagasi</t>
  </si>
  <si>
    <t>Raekoja plats 12 kulud</t>
  </si>
  <si>
    <t>LPA annab Raekoja plats 12 kulude eelarve (12 720€) üle LVA-le. LVA enam kommunaalarveid edasi LPA-le ei esita.</t>
  </si>
  <si>
    <t>ÜP LVA-lt</t>
  </si>
  <si>
    <t>ÜP LVA-le (Raekoja plats 12 küte, vesi,elekter)</t>
  </si>
  <si>
    <t>Piirsumma (infoks)</t>
  </si>
  <si>
    <t>V1_ETTEVÕTLUSKESKKOND</t>
  </si>
  <si>
    <t>V1_TP.1: Ettevõtlik elustiil, kasvuambitsiooniga ettevõtjad, tipptasemel teadmised ja oskused</t>
  </si>
  <si>
    <t>V2_TP.1: Tipptasemel juhtimine</t>
  </si>
  <si>
    <t>V3_TP.1: Mitmekesine ja elurikas linnaloodus</t>
  </si>
  <si>
    <t>V4_TP.1: Kohalolek</t>
  </si>
  <si>
    <t>V5_TP.1: Rikkalik ja kättesaadav kultuurikalender</t>
  </si>
  <si>
    <t>V6_TP.1: Terviklik ja ohutu tänavaruum</t>
  </si>
  <si>
    <t>V7_TP.1: Haljastu nutikas eluring</t>
  </si>
  <si>
    <t>V8_TP.1: Arengustsenaariumid, planeerimise põhimõtted ja juhised</t>
  </si>
  <si>
    <t>V9_TP.1: Otstarbekalt kasutatud linnamaa</t>
  </si>
  <si>
    <t>V10_TP.1: Laste heaolu</t>
  </si>
  <si>
    <t>V11_TP.1: Ülelinnaline spordi- ja liikumispaikade võrk</t>
  </si>
  <si>
    <t>V12_TP.1: Veevarustus</t>
  </si>
  <si>
    <t>V13_TP.1: Laste ja noorte tervise ning turvalise arengu tagamine</t>
  </si>
  <si>
    <t>V14_TP.1: Inimesekeskne teenuste disain</t>
  </si>
  <si>
    <t>V2_HARIDUS</t>
  </si>
  <si>
    <t>V1_TP.2: Rahvusvahelistumisele avatud keskkond ning koostöö valdkonna huvigruppide vahel</t>
  </si>
  <si>
    <t>V2_TP.2: Pädev ja pühendunud õpetaja</t>
  </si>
  <si>
    <t>V3_TP.2: Puhas vesi</t>
  </si>
  <si>
    <t>V4_TP.2: Ennetustöö</t>
  </si>
  <si>
    <t>V5_TP.2: Ligipääsetav mälu ja elukestev õpe</t>
  </si>
  <si>
    <t>V6_TP.2: Kiire ja mugav ühistransport</t>
  </si>
  <si>
    <t>V7_TP.2: Kalmistud ja matuseteenused</t>
  </si>
  <si>
    <t>V8_TP.2: Üld- ja teemaplaneeringud ning linnaruumilise arengu ettepanekud</t>
  </si>
  <si>
    <t>V9_TP.2: Heaperemehelikult majandatud ja keskkonnasäästlik kinnisvarakeskkond</t>
  </si>
  <si>
    <t>V10_TP.2: Puuetega inimeste hoolekanne</t>
  </si>
  <si>
    <t>V11_TP.2: Organiseeritud sporditegevus</t>
  </si>
  <si>
    <t>V12_TP.2: Reoveesüsteemid</t>
  </si>
  <si>
    <t>V13_TP.2: Kõigile abivajajatele kättesaadavad parimal nüüdisaegsel tasemel tervishoiuteenused</t>
  </si>
  <si>
    <t>V14_TP.2: Andmepõhine juhtimine</t>
  </si>
  <si>
    <t>V3_KESKKONNAHOID</t>
  </si>
  <si>
    <t>V1_TP.3: Targa linna programm</t>
  </si>
  <si>
    <t>V2_TP.3: Hariduslike erivajadustega õpilaste areng</t>
  </si>
  <si>
    <t>V3_TP.3: Puhas õhk</t>
  </si>
  <si>
    <t>V4_TP.3: Järelevalve</t>
  </si>
  <si>
    <t>V5_TP.3: Mitmekülgsed võimalused kultuuritegevuseks</t>
  </si>
  <si>
    <t>V6_TP.3: Mugav rattaliiklus</t>
  </si>
  <si>
    <t>V7_TP.3: Laste mängukohad</t>
  </si>
  <si>
    <t>V8_TP.3: Detailplaneeringud</t>
  </si>
  <si>
    <t>V9_TP.3: Abivajajatele ja linnale olulistele töötajatele on tagatud elamispinnad</t>
  </si>
  <si>
    <t>V10_TP.3: Toimetulekuraskutes inimeste hoolekanne ja hoolekanne kriisisituatsioonides</t>
  </si>
  <si>
    <t>V11_TP.3: Mainekas spordisündmuste võõrustaja</t>
  </si>
  <si>
    <t>V12_TP.3: Sademeveekanalisatsioon</t>
  </si>
  <si>
    <t>V13_TP.3: Tervist toetav elu-, töö- ja õpikeskkond</t>
  </si>
  <si>
    <t>V14_TP.3: Strateegiline ja finantsplaneerimine</t>
  </si>
  <si>
    <t>V4_KORRAKAITSE</t>
  </si>
  <si>
    <t>V1_TP.4: Atraktiivne füüsiline keskkond ettevõtluse arenguks</t>
  </si>
  <si>
    <t>V2_TP.4: Inspireeriv ja uuenduslik õppimine</t>
  </si>
  <si>
    <t>V3_TP.4: Vähem müra</t>
  </si>
  <si>
    <t xml:space="preserve">V5_TP.4: Laulu- ja tantsupidude linn </t>
  </si>
  <si>
    <t>V6_TP.4: Uued tehnoloogiad ja teenused</t>
  </si>
  <si>
    <t>V7_TP.4: Loomakaitse</t>
  </si>
  <si>
    <t>V8_TP.4: Ehitustegevus</t>
  </si>
  <si>
    <t>V9_TP.4: Hästi toimiv koostöö erasektoriga kinnisvara korrashoidmisel ja arendamisel (koostöös ettevõtluskeskkonna valdkonnaga)</t>
  </si>
  <si>
    <t>V10_TP.4: Eakate hoolekanne</t>
  </si>
  <si>
    <t>V11_TP.4: Teadlikkuse parandamine</t>
  </si>
  <si>
    <t>V12_TP.4: Energiasüsteemid</t>
  </si>
  <si>
    <t>V13_TP.4: Tervislikum eluviis, tervislikud valikud</t>
  </si>
  <si>
    <t>V14_TP.4: Selge kommunikatsioon</t>
  </si>
  <si>
    <t>V5_KULTUUR</t>
  </si>
  <si>
    <t>V1_TP.5: Turismisihtkoha tuntus ja tasakaalustatud turismiarendus</t>
  </si>
  <si>
    <t>V2_TP.5: Individuaalne õpitee</t>
  </si>
  <si>
    <t>V3_TP.5: Jäätmehooldus</t>
  </si>
  <si>
    <t>V5_TP.5: Kultuuriliselt lõimunud Tallinn</t>
  </si>
  <si>
    <t>V6_TP.5: Regionaalne ja rahvusvaheline liikuvus</t>
  </si>
  <si>
    <t>V7_TP.5: Heakord</t>
  </si>
  <si>
    <t>V8_TP.5: Geomaatika</t>
  </si>
  <si>
    <t>V9_TP.5: Korteriomanike ja -ühistute nõustamine, sh vaidluste ja koostööprobleemide lahendamine ning toetusmeetmete rakendamine</t>
  </si>
  <si>
    <t>V10_TP.5: Sotsiaaltoetused</t>
  </si>
  <si>
    <t>V12_TP.5: Tänavavalgustus</t>
  </si>
  <si>
    <t>V14_TP.5: Kvaliteetne juhtimine ja kompetentsed töötajad</t>
  </si>
  <si>
    <t>V6_LIIKUVUS</t>
  </si>
  <si>
    <t>V2_TP.6: Tasakaalus ja mitmekesine haridusvõrk</t>
  </si>
  <si>
    <t>V3_TP.6: Keskkonnateadlikud linlased</t>
  </si>
  <si>
    <t>V5_TP.6: Kodanikuühendused lisavad naabruskondadele värvi</t>
  </si>
  <si>
    <t>V6_TP.6: Linnakeskkonda sobiv parkimine</t>
  </si>
  <si>
    <t>V8_TP.6: Muinsuskaitse</t>
  </si>
  <si>
    <t>V9_TP.6: Maatoimingud</t>
  </si>
  <si>
    <t>V14_TP.6: Regionaalne ja rahvusvaheline koostöö</t>
  </si>
  <si>
    <t>V7_LINNAMAASTIK</t>
  </si>
  <si>
    <t>V2_TP.7: Tänapäevane ja arendav noorsootöö</t>
  </si>
  <si>
    <t>V6_TP.7: Liikluse juhtimine ja planeerimine</t>
  </si>
  <si>
    <t>V8_TP.7: Ligipääsetavuse poliitika ja järelvalve</t>
  </si>
  <si>
    <t>V14_TP.7: Perekonnaseisu- ja rahvastikuteenused</t>
  </si>
  <si>
    <t>V8_LINNAPLANEERIMINE</t>
  </si>
  <si>
    <t>V14_TP.8: Tallinna ajaloo arhiveerimine, uurimine ja tutvustamine</t>
  </si>
  <si>
    <t>V9_LINNAVARA</t>
  </si>
  <si>
    <t>V10_SOTSIAALHOOLEKANNE</t>
  </si>
  <si>
    <t>V11_SPORT</t>
  </si>
  <si>
    <t>V12_TEHNOVÕRGUD</t>
  </si>
  <si>
    <t>V13_TERVISHOID</t>
  </si>
  <si>
    <t>V14_JUHTIMINE</t>
  </si>
  <si>
    <t>ADMINISTRATIIVKULUD</t>
  </si>
  <si>
    <t>Vali loetelust!</t>
  </si>
  <si>
    <t>sellest 
a) teenuste tagamiseks 2022. aasta mahus (olemasoleva teenuse kallinemine)</t>
  </si>
  <si>
    <t>b) uued algatused (sh uued teenused ja üritused)  ning sihtrühmade laiendamine ja toetuste määrade suurendamine</t>
  </si>
  <si>
    <t>2023 LISATAOTLUSED</t>
  </si>
  <si>
    <t>Lisataotlus KOKKU (a+b)</t>
  </si>
  <si>
    <t>PROJEKT (sisestada)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</si>
</sst>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"/>
    <numFmt numFmtId="167" formatCode="_-* #,##0.00\ _k_r_-;\-* #,##0.00\ _k_r_-;_-* \-??\ _k_r_-;_-@_-"/>
  </numFmts>
  <fonts count="117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sz val="8"/>
      <color rgb="FF0070C0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8"/>
      <name val="Arial"/>
      <family val="2"/>
      <charset val="186"/>
    </font>
    <font>
      <i/>
      <sz val="10"/>
      <color rgb="FF0070C0"/>
      <name val="Arial"/>
      <family val="2"/>
    </font>
    <font>
      <b/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i/>
      <sz val="8"/>
      <color rgb="FFFF0000"/>
      <name val="Arial"/>
      <family val="2"/>
      <charset val="186"/>
    </font>
    <font>
      <i/>
      <sz val="9"/>
      <color rgb="FFFF0000"/>
      <name val="Arial"/>
      <family val="2"/>
      <charset val="186"/>
    </font>
    <font>
      <sz val="9"/>
      <color rgb="FF0070C0"/>
      <name val="Arial"/>
      <family val="2"/>
      <charset val="186"/>
    </font>
    <font>
      <sz val="10"/>
      <color theme="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vertAlign val="superscript"/>
      <sz val="11"/>
      <color indexed="8"/>
      <name val="Calibri"/>
      <family val="2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color rgb="FFFF000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0"/>
      <color theme="6" tint="0.79998168889431442"/>
      <name val="Calibri"/>
      <family val="2"/>
      <charset val="186"/>
      <scheme val="minor"/>
    </font>
    <font>
      <sz val="9"/>
      <name val="Calibri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i/>
      <sz val="9"/>
      <name val="Calibri"/>
      <family val="2"/>
      <charset val="186"/>
    </font>
    <font>
      <sz val="9"/>
      <color rgb="FFFF0000"/>
      <name val="Arial"/>
      <family val="2"/>
      <charset val="186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9"/>
      <name val="Calibri"/>
      <family val="2"/>
      <charset val="186"/>
    </font>
    <font>
      <b/>
      <i/>
      <sz val="9"/>
      <name val="Calibri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46" fillId="0" borderId="0"/>
    <xf numFmtId="0" fontId="47" fillId="0" borderId="0"/>
    <xf numFmtId="0" fontId="27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/>
    <xf numFmtId="0" fontId="53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0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3" fillId="24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65" fillId="7" borderId="1" applyNumberFormat="0" applyAlignment="0" applyProtection="0"/>
    <xf numFmtId="0" fontId="66" fillId="0" borderId="6" applyNumberFormat="0" applyFill="0" applyAlignment="0" applyProtection="0"/>
    <xf numFmtId="0" fontId="67" fillId="22" borderId="0" applyNumberFormat="0" applyBorder="0" applyAlignment="0" applyProtection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4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6" fillId="23" borderId="7" applyNumberFormat="0" applyFont="0" applyAlignment="0" applyProtection="0"/>
    <xf numFmtId="0" fontId="68" fillId="20" borderId="8" applyNumberFormat="0" applyAlignment="0" applyProtection="0"/>
    <xf numFmtId="9" fontId="13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3" fillId="23" borderId="7" applyNumberFormat="0" applyFont="0" applyAlignment="0" applyProtection="0"/>
    <xf numFmtId="0" fontId="55" fillId="0" borderId="0"/>
    <xf numFmtId="0" fontId="12" fillId="0" borderId="0"/>
    <xf numFmtId="0" fontId="13" fillId="0" borderId="0"/>
    <xf numFmtId="0" fontId="13" fillId="0" borderId="0"/>
    <xf numFmtId="9" fontId="76" fillId="0" borderId="0" applyFont="0" applyFill="0" applyBorder="0" applyAlignment="0" applyProtection="0"/>
    <xf numFmtId="0" fontId="13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7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3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7" fillId="0" borderId="0"/>
    <xf numFmtId="0" fontId="4" fillId="0" borderId="0"/>
    <xf numFmtId="0" fontId="3" fillId="0" borderId="0"/>
    <xf numFmtId="4" fontId="80" fillId="0" borderId="15" applyAlignment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36">
    <xf numFmtId="0" fontId="0" fillId="0" borderId="0" xfId="0"/>
    <xf numFmtId="0" fontId="33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34" fillId="0" borderId="0" xfId="0" applyFont="1" applyFill="1"/>
    <xf numFmtId="3" fontId="35" fillId="0" borderId="0" xfId="0" applyNumberFormat="1" applyFont="1" applyFill="1" applyAlignment="1">
      <alignment vertical="top"/>
    </xf>
    <xf numFmtId="0" fontId="13" fillId="0" borderId="0" xfId="0" applyFont="1" applyFill="1"/>
    <xf numFmtId="0" fontId="13" fillId="0" borderId="0" xfId="0" applyFont="1" applyFill="1" applyAlignment="1">
      <alignment horizontal="left" indent="2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Alignment="1"/>
    <xf numFmtId="3" fontId="34" fillId="0" borderId="0" xfId="0" applyNumberFormat="1" applyFont="1" applyFill="1" applyAlignment="1"/>
    <xf numFmtId="0" fontId="13" fillId="0" borderId="0" xfId="0" applyFont="1"/>
    <xf numFmtId="0" fontId="34" fillId="0" borderId="0" xfId="0" applyFont="1" applyFill="1" applyBorder="1"/>
    <xf numFmtId="0" fontId="37" fillId="0" borderId="0" xfId="0" applyFont="1" applyFill="1" applyBorder="1"/>
    <xf numFmtId="0" fontId="44" fillId="0" borderId="0" xfId="0" applyFont="1" applyFill="1" applyBorder="1"/>
    <xf numFmtId="3" fontId="34" fillId="0" borderId="0" xfId="0" applyNumberFormat="1" applyFont="1"/>
    <xf numFmtId="0" fontId="34" fillId="0" borderId="0" xfId="0" applyFont="1"/>
    <xf numFmtId="3" fontId="13" fillId="0" borderId="0" xfId="0" applyNumberFormat="1" applyFont="1"/>
    <xf numFmtId="0" fontId="51" fillId="0" borderId="0" xfId="0" applyFont="1" applyFill="1" applyBorder="1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44" fillId="0" borderId="0" xfId="0" applyFont="1"/>
    <xf numFmtId="0" fontId="44" fillId="0" borderId="0" xfId="0" applyFont="1" applyFill="1"/>
    <xf numFmtId="3" fontId="13" fillId="0" borderId="0" xfId="0" applyNumberFormat="1" applyFont="1" applyFill="1"/>
    <xf numFmtId="14" fontId="34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/>
    </xf>
    <xf numFmtId="0" fontId="35" fillId="0" borderId="0" xfId="0" applyNumberFormat="1" applyFont="1" applyFill="1" applyAlignment="1">
      <alignment horizontal="left" vertical="top" indent="3"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left" wrapText="1"/>
    </xf>
    <xf numFmtId="3" fontId="72" fillId="0" borderId="0" xfId="0" applyNumberFormat="1" applyFont="1"/>
    <xf numFmtId="0" fontId="13" fillId="0" borderId="0" xfId="0" applyFont="1" applyAlignment="1">
      <alignment horizontal="right"/>
    </xf>
    <xf numFmtId="0" fontId="34" fillId="0" borderId="0" xfId="0" applyFont="1" applyAlignment="1">
      <alignment horizontal="right" wrapText="1" indent="1"/>
    </xf>
    <xf numFmtId="3" fontId="80" fillId="0" borderId="0" xfId="0" applyNumberFormat="1" applyFont="1"/>
    <xf numFmtId="0" fontId="34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52" fillId="0" borderId="0" xfId="0" applyFont="1" applyFill="1" applyBorder="1"/>
    <xf numFmtId="0" fontId="13" fillId="0" borderId="0" xfId="0" applyFont="1" applyAlignment="1">
      <alignment horizontal="right"/>
    </xf>
    <xf numFmtId="4" fontId="33" fillId="0" borderId="0" xfId="0" applyNumberFormat="1" applyFont="1" applyFill="1" applyBorder="1" applyAlignment="1"/>
    <xf numFmtId="4" fontId="44" fillId="0" borderId="0" xfId="0" applyNumberFormat="1" applyFont="1" applyFill="1" applyBorder="1" applyAlignment="1"/>
    <xf numFmtId="0" fontId="13" fillId="0" borderId="0" xfId="47" applyFont="1"/>
    <xf numFmtId="3" fontId="13" fillId="0" borderId="0" xfId="47" applyNumberFormat="1" applyFont="1"/>
    <xf numFmtId="3" fontId="34" fillId="0" borderId="0" xfId="47" applyNumberFormat="1" applyFont="1"/>
    <xf numFmtId="3" fontId="13" fillId="0" borderId="0" xfId="47" applyNumberFormat="1" applyFont="1"/>
    <xf numFmtId="0" fontId="32" fillId="0" borderId="0" xfId="47" applyFont="1" applyAlignment="1">
      <alignment vertical="top" wrapText="1"/>
    </xf>
    <xf numFmtId="3" fontId="32" fillId="0" borderId="0" xfId="47" applyNumberFormat="1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164" fontId="83" fillId="0" borderId="10" xfId="85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2" fontId="35" fillId="0" borderId="0" xfId="0" applyNumberFormat="1" applyFont="1" applyAlignment="1">
      <alignment horizontal="left" indent="2"/>
    </xf>
    <xf numFmtId="0" fontId="45" fillId="0" borderId="0" xfId="41" applyFont="1" applyAlignment="1">
      <alignment horizontal="left" vertical="top" indent="3"/>
    </xf>
    <xf numFmtId="0" fontId="50" fillId="0" borderId="0" xfId="0" applyFont="1" applyAlignment="1">
      <alignment horizontal="left" vertical="top" wrapText="1" indent="4"/>
    </xf>
    <xf numFmtId="3" fontId="50" fillId="0" borderId="0" xfId="0" applyNumberFormat="1" applyFont="1" applyAlignment="1">
      <alignment horizontal="right" vertical="top"/>
    </xf>
    <xf numFmtId="3" fontId="32" fillId="0" borderId="0" xfId="0" applyNumberFormat="1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9" fontId="83" fillId="27" borderId="10" xfId="44" applyFont="1" applyFill="1" applyBorder="1" applyAlignment="1">
      <alignment horizontal="center" vertical="top" wrapText="1"/>
    </xf>
    <xf numFmtId="164" fontId="83" fillId="27" borderId="10" xfId="85" applyFont="1" applyFill="1" applyBorder="1" applyAlignment="1">
      <alignment horizontal="center" vertical="top" wrapText="1"/>
    </xf>
    <xf numFmtId="0" fontId="43" fillId="0" borderId="0" xfId="270" applyFont="1" applyAlignment="1">
      <alignment horizontal="left" wrapText="1"/>
    </xf>
    <xf numFmtId="0" fontId="43" fillId="0" borderId="0" xfId="146" applyFont="1" applyAlignment="1">
      <alignment horizontal="right"/>
    </xf>
    <xf numFmtId="0" fontId="13" fillId="0" borderId="0" xfId="146" applyAlignment="1">
      <alignment wrapText="1"/>
    </xf>
    <xf numFmtId="0" fontId="39" fillId="0" borderId="10" xfId="146" applyFont="1" applyBorder="1" applyAlignment="1">
      <alignment vertical="top"/>
    </xf>
    <xf numFmtId="0" fontId="34" fillId="0" borderId="10" xfId="146" applyFont="1" applyBorder="1" applyAlignment="1">
      <alignment horizontal="center" vertical="top" wrapText="1"/>
    </xf>
    <xf numFmtId="3" fontId="13" fillId="0" borderId="10" xfId="274" applyNumberFormat="1" applyFont="1" applyBorder="1" applyAlignment="1">
      <alignment horizontal="right" vertical="top" wrapText="1"/>
    </xf>
    <xf numFmtId="0" fontId="13" fillId="0" borderId="10" xfId="146" applyBorder="1"/>
    <xf numFmtId="0" fontId="13" fillId="0" borderId="10" xfId="146" applyBorder="1" applyAlignment="1">
      <alignment horizontal="left" wrapText="1" indent="2"/>
    </xf>
    <xf numFmtId="0" fontId="13" fillId="0" borderId="10" xfId="146" applyBorder="1" applyAlignment="1">
      <alignment horizontal="left" wrapText="1" indent="4"/>
    </xf>
    <xf numFmtId="0" fontId="13" fillId="0" borderId="10" xfId="146" applyBorder="1" applyAlignment="1">
      <alignment horizontal="left" indent="4"/>
    </xf>
    <xf numFmtId="0" fontId="13" fillId="0" borderId="10" xfId="146" applyBorder="1" applyAlignment="1">
      <alignment horizontal="left" indent="1"/>
    </xf>
    <xf numFmtId="0" fontId="13" fillId="0" borderId="0" xfId="274" applyFont="1" applyAlignment="1">
      <alignment horizontal="left"/>
    </xf>
    <xf numFmtId="0" fontId="13" fillId="0" borderId="0" xfId="274" applyFont="1"/>
    <xf numFmtId="0" fontId="32" fillId="0" borderId="0" xfId="274" applyFont="1" applyAlignment="1">
      <alignment vertical="top" wrapText="1"/>
    </xf>
    <xf numFmtId="0" fontId="13" fillId="0" borderId="0" xfId="146"/>
    <xf numFmtId="0" fontId="13" fillId="0" borderId="0" xfId="270" applyFont="1"/>
    <xf numFmtId="0" fontId="13" fillId="0" borderId="0" xfId="149" applyFont="1"/>
    <xf numFmtId="0" fontId="43" fillId="0" borderId="0" xfId="149" applyFont="1" applyAlignment="1">
      <alignment horizontal="right"/>
    </xf>
    <xf numFmtId="0" fontId="90" fillId="0" borderId="0" xfId="149" applyFont="1"/>
    <xf numFmtId="0" fontId="90" fillId="0" borderId="0" xfId="149" applyFont="1" applyAlignment="1"/>
    <xf numFmtId="0" fontId="13" fillId="0" borderId="10" xfId="149" applyFont="1" applyBorder="1" applyAlignment="1">
      <alignment horizontal="center" vertical="top" wrapText="1"/>
    </xf>
    <xf numFmtId="0" fontId="13" fillId="0" borderId="10" xfId="149" applyFont="1" applyBorder="1" applyAlignment="1">
      <alignment horizontal="center" vertical="top"/>
    </xf>
    <xf numFmtId="0" fontId="13" fillId="0" borderId="12" xfId="149" applyFont="1" applyBorder="1" applyAlignment="1">
      <alignment horizontal="center" vertical="top" wrapText="1"/>
    </xf>
    <xf numFmtId="0" fontId="91" fillId="0" borderId="19" xfId="149" applyFont="1" applyBorder="1"/>
    <xf numFmtId="0" fontId="84" fillId="0" borderId="20" xfId="149" applyFont="1" applyFill="1" applyBorder="1" applyAlignment="1" applyProtection="1">
      <alignment horizontal="left" vertical="top" wrapText="1"/>
      <protection locked="0"/>
    </xf>
    <xf numFmtId="0" fontId="84" fillId="0" borderId="20" xfId="149" applyFont="1" applyFill="1" applyBorder="1" applyAlignment="1" applyProtection="1">
      <alignment horizontal="right" vertical="top" wrapText="1"/>
      <protection locked="0"/>
    </xf>
    <xf numFmtId="14" fontId="85" fillId="0" borderId="20" xfId="149" applyNumberFormat="1" applyFont="1" applyFill="1" applyBorder="1" applyAlignment="1" applyProtection="1">
      <alignment horizontal="right" vertical="top" wrapText="1"/>
      <protection locked="0"/>
    </xf>
    <xf numFmtId="1" fontId="84" fillId="0" borderId="20" xfId="149" applyNumberFormat="1" applyFont="1" applyFill="1" applyBorder="1" applyAlignment="1" applyProtection="1">
      <alignment horizontal="right" vertical="top" wrapText="1"/>
      <protection locked="0"/>
    </xf>
    <xf numFmtId="0" fontId="84" fillId="0" borderId="12" xfId="149" applyFont="1" applyFill="1" applyBorder="1" applyAlignment="1" applyProtection="1">
      <alignment horizontal="right" vertical="top" wrapText="1"/>
      <protection locked="0"/>
    </xf>
    <xf numFmtId="0" fontId="91" fillId="0" borderId="10" xfId="149" applyFont="1" applyBorder="1"/>
    <xf numFmtId="0" fontId="90" fillId="0" borderId="10" xfId="149" applyFont="1" applyBorder="1"/>
    <xf numFmtId="0" fontId="92" fillId="0" borderId="10" xfId="149" applyFont="1" applyBorder="1"/>
    <xf numFmtId="0" fontId="90" fillId="0" borderId="10" xfId="149" applyFont="1" applyBorder="1" applyAlignment="1">
      <alignment horizontal="center"/>
    </xf>
    <xf numFmtId="1" fontId="92" fillId="0" borderId="10" xfId="149" applyNumberFormat="1" applyFont="1" applyBorder="1"/>
    <xf numFmtId="0" fontId="94" fillId="0" borderId="0" xfId="149" applyFont="1" applyAlignment="1">
      <alignment horizontal="left"/>
    </xf>
    <xf numFmtId="0" fontId="94" fillId="0" borderId="0" xfId="149" applyFont="1"/>
    <xf numFmtId="9" fontId="13" fillId="0" borderId="0" xfId="44" applyFont="1" applyBorder="1" applyAlignment="1">
      <alignment horizontal="right"/>
    </xf>
    <xf numFmtId="0" fontId="33" fillId="0" borderId="0" xfId="41" applyFont="1" applyAlignment="1">
      <alignment horizontal="left"/>
    </xf>
    <xf numFmtId="0" fontId="43" fillId="0" borderId="0" xfId="41" applyFont="1" applyAlignment="1">
      <alignment horizontal="left"/>
    </xf>
    <xf numFmtId="0" fontId="44" fillId="0" borderId="0" xfId="41" applyFont="1"/>
    <xf numFmtId="0" fontId="13" fillId="0" borderId="0" xfId="41" applyAlignment="1">
      <alignment horizontal="right"/>
    </xf>
    <xf numFmtId="0" fontId="43" fillId="0" borderId="0" xfId="41" applyFont="1" applyAlignment="1">
      <alignment horizontal="right"/>
    </xf>
    <xf numFmtId="0" fontId="44" fillId="0" borderId="0" xfId="41" applyFont="1" applyAlignment="1"/>
    <xf numFmtId="0" fontId="13" fillId="0" borderId="0" xfId="41"/>
    <xf numFmtId="0" fontId="95" fillId="0" borderId="0" xfId="41" applyFont="1" applyAlignment="1"/>
    <xf numFmtId="0" fontId="43" fillId="0" borderId="0" xfId="41" applyFont="1" applyAlignment="1"/>
    <xf numFmtId="0" fontId="44" fillId="0" borderId="0" xfId="41" applyFont="1" applyBorder="1"/>
    <xf numFmtId="0" fontId="44" fillId="0" borderId="0" xfId="41" applyFont="1" applyBorder="1" applyAlignment="1"/>
    <xf numFmtId="0" fontId="43" fillId="0" borderId="0" xfId="41" applyFont="1" applyBorder="1" applyAlignment="1">
      <alignment horizontal="right"/>
    </xf>
    <xf numFmtId="0" fontId="13" fillId="0" borderId="0" xfId="41" applyBorder="1" applyAlignment="1">
      <alignment horizontal="right"/>
    </xf>
    <xf numFmtId="0" fontId="96" fillId="0" borderId="21" xfId="41" applyFont="1" applyBorder="1" applyAlignment="1">
      <alignment horizontal="center" vertical="top" wrapText="1"/>
    </xf>
    <xf numFmtId="0" fontId="96" fillId="0" borderId="22" xfId="41" applyFont="1" applyBorder="1" applyAlignment="1">
      <alignment horizontal="center" vertical="top" wrapText="1"/>
    </xf>
    <xf numFmtId="0" fontId="96" fillId="0" borderId="23" xfId="41" applyFont="1" applyBorder="1" applyAlignment="1">
      <alignment horizontal="center" vertical="top" wrapText="1"/>
    </xf>
    <xf numFmtId="0" fontId="97" fillId="0" borderId="24" xfId="41" applyFont="1" applyBorder="1" applyAlignment="1">
      <alignment horizontal="center" vertical="top" wrapText="1"/>
    </xf>
    <xf numFmtId="0" fontId="81" fillId="0" borderId="27" xfId="41" applyFont="1" applyBorder="1" applyAlignment="1">
      <alignment horizontal="center" wrapText="1"/>
    </xf>
    <xf numFmtId="0" fontId="49" fillId="0" borderId="0" xfId="41" applyFont="1"/>
    <xf numFmtId="0" fontId="49" fillId="0" borderId="28" xfId="41" applyFont="1" applyBorder="1" applyAlignment="1"/>
    <xf numFmtId="0" fontId="49" fillId="0" borderId="29" xfId="41" applyFont="1" applyBorder="1" applyAlignment="1">
      <alignment wrapText="1"/>
    </xf>
    <xf numFmtId="0" fontId="49" fillId="0" borderId="29" xfId="41" applyFont="1" applyBorder="1" applyAlignment="1">
      <alignment horizontal="center" vertical="top" wrapText="1"/>
    </xf>
    <xf numFmtId="0" fontId="49" fillId="0" borderId="29" xfId="41" applyFont="1" applyBorder="1" applyAlignment="1"/>
    <xf numFmtId="0" fontId="49" fillId="0" borderId="30" xfId="41" applyFont="1" applyBorder="1" applyAlignment="1">
      <alignment vertical="top"/>
    </xf>
    <xf numFmtId="0" fontId="97" fillId="0" borderId="29" xfId="41" applyFont="1" applyBorder="1" applyAlignment="1">
      <alignment horizontal="center" vertical="top"/>
    </xf>
    <xf numFmtId="0" fontId="96" fillId="0" borderId="31" xfId="41" applyFont="1" applyBorder="1" applyAlignment="1">
      <alignment horizontal="center" vertical="top" wrapText="1"/>
    </xf>
    <xf numFmtId="0" fontId="96" fillId="0" borderId="30" xfId="41" applyFont="1" applyBorder="1" applyAlignment="1">
      <alignment horizontal="center" vertical="top" wrapText="1"/>
    </xf>
    <xf numFmtId="0" fontId="96" fillId="0" borderId="32" xfId="41" applyFont="1" applyBorder="1" applyAlignment="1">
      <alignment horizontal="center" vertical="top" wrapText="1"/>
    </xf>
    <xf numFmtId="0" fontId="97" fillId="0" borderId="32" xfId="41" applyFont="1" applyBorder="1" applyAlignment="1">
      <alignment horizontal="center" vertical="top"/>
    </xf>
    <xf numFmtId="0" fontId="97" fillId="0" borderId="33" xfId="41" applyFont="1" applyBorder="1" applyAlignment="1">
      <alignment horizontal="center" vertical="top"/>
    </xf>
    <xf numFmtId="0" fontId="97" fillId="0" borderId="33" xfId="41" applyFont="1" applyBorder="1" applyAlignment="1">
      <alignment horizontal="center" vertical="top" wrapText="1"/>
    </xf>
    <xf numFmtId="0" fontId="96" fillId="0" borderId="34" xfId="41" applyFont="1" applyBorder="1" applyAlignment="1">
      <alignment horizontal="center"/>
    </xf>
    <xf numFmtId="0" fontId="44" fillId="0" borderId="35" xfId="41" applyFont="1" applyBorder="1" applyAlignment="1">
      <alignment horizontal="center" vertical="top" wrapText="1"/>
    </xf>
    <xf numFmtId="0" fontId="44" fillId="0" borderId="12" xfId="41" applyFont="1" applyBorder="1" applyAlignment="1">
      <alignment horizontal="center" wrapText="1"/>
    </xf>
    <xf numFmtId="0" fontId="44" fillId="0" borderId="12" xfId="41" applyFont="1" applyBorder="1" applyAlignment="1">
      <alignment horizontal="center" vertical="top" wrapText="1"/>
    </xf>
    <xf numFmtId="0" fontId="44" fillId="0" borderId="36" xfId="41" applyFont="1" applyBorder="1" applyAlignment="1">
      <alignment horizontal="center" wrapText="1"/>
    </xf>
    <xf numFmtId="0" fontId="44" fillId="0" borderId="37" xfId="41" applyFont="1" applyBorder="1" applyAlignment="1">
      <alignment horizontal="center" wrapText="1"/>
    </xf>
    <xf numFmtId="0" fontId="44" fillId="0" borderId="12" xfId="41" applyFont="1" applyBorder="1" applyAlignment="1">
      <alignment wrapText="1"/>
    </xf>
    <xf numFmtId="0" fontId="44" fillId="0" borderId="41" xfId="41" applyFont="1" applyBorder="1"/>
    <xf numFmtId="0" fontId="44" fillId="0" borderId="12" xfId="41" applyFont="1" applyBorder="1"/>
    <xf numFmtId="0" fontId="44" fillId="0" borderId="36" xfId="41" applyFont="1" applyBorder="1"/>
    <xf numFmtId="0" fontId="44" fillId="0" borderId="37" xfId="41" applyFont="1" applyBorder="1"/>
    <xf numFmtId="0" fontId="44" fillId="0" borderId="29" xfId="41" applyFont="1" applyBorder="1" applyAlignment="1">
      <alignment wrapText="1"/>
    </xf>
    <xf numFmtId="0" fontId="44" fillId="0" borderId="43" xfId="41" applyFont="1" applyBorder="1"/>
    <xf numFmtId="0" fontId="44" fillId="0" borderId="29" xfId="41" applyFont="1" applyBorder="1"/>
    <xf numFmtId="0" fontId="44" fillId="0" borderId="30" xfId="41" applyFont="1" applyBorder="1"/>
    <xf numFmtId="0" fontId="44" fillId="0" borderId="44" xfId="41" applyFont="1" applyBorder="1"/>
    <xf numFmtId="0" fontId="13" fillId="0" borderId="0" xfId="275" applyFont="1" applyAlignment="1">
      <alignment horizontal="left"/>
    </xf>
    <xf numFmtId="0" fontId="45" fillId="0" borderId="0" xfId="41" applyFont="1" applyBorder="1" applyAlignment="1">
      <alignment wrapText="1"/>
    </xf>
    <xf numFmtId="0" fontId="13" fillId="0" borderId="0" xfId="41" applyAlignment="1"/>
    <xf numFmtId="9" fontId="35" fillId="0" borderId="0" xfId="148" applyFont="1" applyAlignment="1">
      <alignment vertical="top"/>
    </xf>
    <xf numFmtId="9" fontId="50" fillId="0" borderId="0" xfId="148" applyFont="1" applyAlignment="1">
      <alignment horizontal="right" vertical="top"/>
    </xf>
    <xf numFmtId="9" fontId="32" fillId="0" borderId="0" xfId="148" applyFont="1" applyAlignment="1">
      <alignment horizontal="right" vertical="top" wrapText="1"/>
    </xf>
    <xf numFmtId="9" fontId="0" fillId="0" borderId="0" xfId="148" applyFont="1"/>
    <xf numFmtId="0" fontId="98" fillId="0" borderId="0" xfId="41" applyFont="1"/>
    <xf numFmtId="0" fontId="99" fillId="0" borderId="0" xfId="41" applyFont="1"/>
    <xf numFmtId="0" fontId="99" fillId="0" borderId="0" xfId="41" applyFont="1" applyAlignment="1">
      <alignment horizontal="justify"/>
    </xf>
    <xf numFmtId="0" fontId="99" fillId="0" borderId="0" xfId="41" applyFont="1" applyAlignment="1">
      <alignment horizontal="right"/>
    </xf>
    <xf numFmtId="0" fontId="100" fillId="0" borderId="18" xfId="41" applyFont="1" applyBorder="1" applyAlignment="1">
      <alignment horizontal="center" vertical="top"/>
    </xf>
    <xf numFmtId="0" fontId="100" fillId="0" borderId="11" xfId="41" applyFont="1" applyBorder="1" applyAlignment="1">
      <alignment horizontal="center" vertical="top"/>
    </xf>
    <xf numFmtId="0" fontId="100" fillId="0" borderId="36" xfId="41" applyFont="1" applyBorder="1" applyAlignment="1">
      <alignment horizontal="justify" vertical="top"/>
    </xf>
    <xf numFmtId="0" fontId="100" fillId="0" borderId="12" xfId="41" applyFont="1" applyBorder="1" applyAlignment="1">
      <alignment horizontal="justify" vertical="top"/>
    </xf>
    <xf numFmtId="0" fontId="100" fillId="0" borderId="10" xfId="41" applyFont="1" applyBorder="1" applyAlignment="1">
      <alignment horizontal="center" vertical="top" wrapText="1"/>
    </xf>
    <xf numFmtId="0" fontId="13" fillId="0" borderId="0" xfId="41" applyAlignment="1">
      <alignment vertical="top"/>
    </xf>
    <xf numFmtId="3" fontId="102" fillId="0" borderId="10" xfId="41" applyNumberFormat="1" applyFont="1" applyBorder="1" applyAlignment="1">
      <alignment horizontal="right" vertical="top"/>
    </xf>
    <xf numFmtId="0" fontId="102" fillId="0" borderId="10" xfId="41" applyFont="1" applyBorder="1" applyAlignment="1">
      <alignment horizontal="justify" vertical="top"/>
    </xf>
    <xf numFmtId="3" fontId="13" fillId="0" borderId="0" xfId="41" applyNumberFormat="1"/>
    <xf numFmtId="0" fontId="99" fillId="0" borderId="0" xfId="41" applyFont="1" applyAlignment="1">
      <alignment horizontal="left" vertical="top" wrapText="1"/>
    </xf>
    <xf numFmtId="0" fontId="99" fillId="0" borderId="0" xfId="41" applyFont="1" applyAlignment="1">
      <alignment horizontal="left" vertical="top"/>
    </xf>
    <xf numFmtId="0" fontId="83" fillId="0" borderId="10" xfId="0" applyFont="1" applyBorder="1" applyAlignment="1">
      <alignment horizontal="center" vertical="center"/>
    </xf>
    <xf numFmtId="0" fontId="102" fillId="0" borderId="12" xfId="0" applyFont="1" applyBorder="1" applyAlignment="1">
      <alignment horizontal="left" vertical="center" wrapText="1"/>
    </xf>
    <xf numFmtId="0" fontId="102" fillId="0" borderId="11" xfId="0" applyFont="1" applyBorder="1" applyAlignment="1">
      <alignment horizontal="justify" vertical="center" wrapText="1"/>
    </xf>
    <xf numFmtId="0" fontId="84" fillId="0" borderId="0" xfId="48" applyFont="1"/>
    <xf numFmtId="0" fontId="105" fillId="29" borderId="0" xfId="48" applyFont="1" applyFill="1" applyAlignment="1">
      <alignment horizontal="right" vertical="top" wrapText="1"/>
    </xf>
    <xf numFmtId="0" fontId="101" fillId="29" borderId="0" xfId="48" applyFont="1" applyFill="1" applyAlignment="1">
      <alignment horizontal="left" vertical="top"/>
    </xf>
    <xf numFmtId="0" fontId="105" fillId="29" borderId="0" xfId="48" applyFont="1" applyFill="1" applyAlignment="1">
      <alignment horizontal="center" vertical="top"/>
    </xf>
    <xf numFmtId="0" fontId="105" fillId="29" borderId="0" xfId="48" applyFont="1" applyFill="1" applyAlignment="1">
      <alignment horizontal="center" vertical="top" wrapText="1"/>
    </xf>
    <xf numFmtId="3" fontId="101" fillId="29" borderId="0" xfId="149" applyNumberFormat="1" applyFont="1" applyFill="1" applyAlignment="1" applyProtection="1">
      <alignment wrapText="1"/>
      <protection locked="0"/>
    </xf>
    <xf numFmtId="0" fontId="84" fillId="0" borderId="0" xfId="0" applyFont="1" applyAlignment="1">
      <alignment vertical="top" wrapText="1"/>
    </xf>
    <xf numFmtId="0" fontId="84" fillId="0" borderId="0" xfId="48" applyFont="1" applyAlignment="1">
      <alignment horizontal="left" vertical="top" wrapText="1"/>
    </xf>
    <xf numFmtId="0" fontId="84" fillId="0" borderId="0" xfId="0" applyFont="1" applyAlignment="1">
      <alignment vertical="top"/>
    </xf>
    <xf numFmtId="14" fontId="84" fillId="0" borderId="0" xfId="48" applyNumberFormat="1" applyFont="1" applyAlignment="1">
      <alignment horizontal="right" vertical="top" wrapText="1"/>
    </xf>
    <xf numFmtId="0" fontId="84" fillId="0" borderId="0" xfId="0" applyFont="1"/>
    <xf numFmtId="14" fontId="84" fillId="0" borderId="0" xfId="0" applyNumberFormat="1" applyFont="1"/>
    <xf numFmtId="3" fontId="84" fillId="0" borderId="0" xfId="0" applyNumberFormat="1" applyFont="1"/>
    <xf numFmtId="0" fontId="84" fillId="0" borderId="0" xfId="0" applyFont="1" applyAlignment="1">
      <alignment wrapText="1"/>
    </xf>
    <xf numFmtId="3" fontId="84" fillId="0" borderId="0" xfId="0" applyNumberFormat="1" applyFont="1" applyAlignment="1">
      <alignment vertical="top"/>
    </xf>
    <xf numFmtId="3" fontId="109" fillId="0" borderId="0" xfId="149" applyNumberFormat="1" applyFont="1" applyAlignment="1" applyProtection="1">
      <alignment vertical="top"/>
      <protection locked="0"/>
    </xf>
    <xf numFmtId="0" fontId="43" fillId="0" borderId="0" xfId="41" applyFont="1" applyAlignment="1">
      <alignment horizontal="left" vertical="top"/>
    </xf>
    <xf numFmtId="3" fontId="43" fillId="0" borderId="0" xfId="41" applyNumberFormat="1" applyFont="1" applyAlignment="1">
      <alignment vertical="top"/>
    </xf>
    <xf numFmtId="3" fontId="44" fillId="0" borderId="0" xfId="41" applyNumberFormat="1" applyFont="1" applyAlignment="1">
      <alignment vertical="top"/>
    </xf>
    <xf numFmtId="0" fontId="44" fillId="0" borderId="0" xfId="41" applyFont="1" applyAlignment="1">
      <alignment horizontal="left" vertical="top"/>
    </xf>
    <xf numFmtId="3" fontId="45" fillId="0" borderId="0" xfId="41" applyNumberFormat="1" applyFont="1" applyAlignment="1">
      <alignment vertical="top"/>
    </xf>
    <xf numFmtId="3" fontId="74" fillId="0" borderId="0" xfId="34" applyNumberFormat="1" applyFont="1" applyAlignment="1">
      <alignment vertical="top"/>
    </xf>
    <xf numFmtId="3" fontId="34" fillId="0" borderId="0" xfId="0" applyNumberFormat="1" applyFont="1" applyAlignment="1">
      <alignment vertical="top"/>
    </xf>
    <xf numFmtId="3" fontId="48" fillId="0" borderId="0" xfId="34" applyNumberFormat="1" applyFont="1" applyAlignment="1">
      <alignment vertical="top"/>
    </xf>
    <xf numFmtId="3" fontId="34" fillId="0" borderId="0" xfId="34" applyNumberFormat="1" applyFont="1" applyAlignment="1">
      <alignment vertical="top"/>
    </xf>
    <xf numFmtId="3" fontId="35" fillId="0" borderId="0" xfId="34" applyNumberFormat="1" applyFont="1" applyAlignment="1">
      <alignment vertical="top"/>
    </xf>
    <xf numFmtId="3" fontId="42" fillId="28" borderId="0" xfId="34" applyNumberFormat="1" applyFont="1" applyFill="1" applyAlignment="1">
      <alignment vertical="top"/>
    </xf>
    <xf numFmtId="0" fontId="48" fillId="0" borderId="0" xfId="34" applyFont="1" applyAlignment="1">
      <alignment horizontal="left" vertical="top" indent="1"/>
    </xf>
    <xf numFmtId="3" fontId="13" fillId="0" borderId="0" xfId="35" applyNumberFormat="1" applyFont="1" applyAlignment="1">
      <alignment vertical="top"/>
    </xf>
    <xf numFmtId="0" fontId="43" fillId="0" borderId="0" xfId="0" applyFont="1" applyAlignment="1">
      <alignment vertical="top"/>
    </xf>
    <xf numFmtId="3" fontId="4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3" fontId="13" fillId="0" borderId="0" xfId="0" applyNumberFormat="1" applyFont="1" applyAlignment="1">
      <alignment vertical="top"/>
    </xf>
    <xf numFmtId="2" fontId="35" fillId="0" borderId="0" xfId="0" applyNumberFormat="1" applyFont="1" applyAlignment="1">
      <alignment horizontal="left" vertical="top" indent="2"/>
    </xf>
    <xf numFmtId="3" fontId="35" fillId="0" borderId="0" xfId="0" applyNumberFormat="1" applyFont="1" applyAlignment="1">
      <alignment vertical="top"/>
    </xf>
    <xf numFmtId="2" fontId="35" fillId="0" borderId="0" xfId="0" applyNumberFormat="1" applyFont="1" applyAlignment="1">
      <alignment horizontal="left" vertical="top"/>
    </xf>
    <xf numFmtId="0" fontId="44" fillId="0" borderId="0" xfId="0" applyFont="1" applyAlignment="1">
      <alignment vertical="top"/>
    </xf>
    <xf numFmtId="3" fontId="44" fillId="0" borderId="0" xfId="0" applyNumberFormat="1" applyFont="1" applyAlignment="1">
      <alignment vertical="top"/>
    </xf>
    <xf numFmtId="0" fontId="45" fillId="0" borderId="0" xfId="0" applyFont="1" applyAlignment="1">
      <alignment horizontal="left" vertical="top"/>
    </xf>
    <xf numFmtId="3" fontId="45" fillId="0" borderId="0" xfId="0" applyNumberFormat="1" applyFont="1" applyAlignment="1">
      <alignment vertical="top"/>
    </xf>
    <xf numFmtId="2" fontId="45" fillId="0" borderId="0" xfId="0" applyNumberFormat="1" applyFont="1" applyAlignment="1">
      <alignment horizontal="left" vertical="top" indent="2"/>
    </xf>
    <xf numFmtId="2" fontId="45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 indent="1"/>
    </xf>
    <xf numFmtId="2" fontId="35" fillId="0" borderId="0" xfId="0" applyNumberFormat="1" applyFont="1" applyAlignment="1">
      <alignment horizontal="left" vertical="top" indent="3"/>
    </xf>
    <xf numFmtId="0" fontId="44" fillId="0" borderId="0" xfId="0" applyFont="1" applyAlignment="1">
      <alignment horizontal="left" indent="1"/>
    </xf>
    <xf numFmtId="3" fontId="44" fillId="0" borderId="0" xfId="0" applyNumberFormat="1" applyFont="1"/>
    <xf numFmtId="3" fontId="35" fillId="0" borderId="0" xfId="0" applyNumberFormat="1" applyFont="1"/>
    <xf numFmtId="0" fontId="43" fillId="0" borderId="0" xfId="0" applyFont="1"/>
    <xf numFmtId="3" fontId="43" fillId="0" borderId="0" xfId="0" applyNumberFormat="1" applyFont="1"/>
    <xf numFmtId="3" fontId="0" fillId="0" borderId="0" xfId="0" applyNumberFormat="1" applyAlignment="1">
      <alignment vertical="top"/>
    </xf>
    <xf numFmtId="9" fontId="43" fillId="0" borderId="0" xfId="148" applyFont="1" applyAlignment="1">
      <alignment vertical="top"/>
    </xf>
    <xf numFmtId="9" fontId="13" fillId="0" borderId="0" xfId="148" applyFont="1" applyAlignment="1">
      <alignment vertical="top"/>
    </xf>
    <xf numFmtId="9" fontId="44" fillId="0" borderId="0" xfId="148" applyFont="1" applyAlignment="1">
      <alignment vertical="top"/>
    </xf>
    <xf numFmtId="9" fontId="45" fillId="0" borderId="0" xfId="148" applyFont="1" applyAlignment="1">
      <alignment vertical="top"/>
    </xf>
    <xf numFmtId="9" fontId="34" fillId="0" borderId="0" xfId="148" applyFont="1" applyAlignment="1">
      <alignment vertical="top"/>
    </xf>
    <xf numFmtId="9" fontId="43" fillId="0" borderId="0" xfId="148" applyFont="1"/>
    <xf numFmtId="9" fontId="0" fillId="0" borderId="0" xfId="148" applyFont="1" applyAlignment="1">
      <alignment vertical="top"/>
    </xf>
    <xf numFmtId="9" fontId="34" fillId="0" borderId="0" xfId="148" applyFont="1"/>
    <xf numFmtId="9" fontId="35" fillId="0" borderId="0" xfId="148" applyFont="1" applyAlignment="1">
      <alignment vertical="top" wrapText="1"/>
    </xf>
    <xf numFmtId="0" fontId="34" fillId="0" borderId="0" xfId="0" applyFont="1" applyAlignment="1">
      <alignment vertical="top"/>
    </xf>
    <xf numFmtId="3" fontId="34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left" indent="1"/>
    </xf>
    <xf numFmtId="3" fontId="13" fillId="0" borderId="0" xfId="0" applyNumberFormat="1" applyFont="1" applyAlignment="1">
      <alignment horizontal="right"/>
    </xf>
    <xf numFmtId="0" fontId="50" fillId="0" borderId="0" xfId="0" applyFont="1" applyAlignment="1">
      <alignment horizontal="left" vertical="top" indent="3"/>
    </xf>
    <xf numFmtId="3" fontId="50" fillId="0" borderId="0" xfId="0" applyNumberFormat="1" applyFont="1" applyAlignment="1">
      <alignment vertical="top"/>
    </xf>
    <xf numFmtId="3" fontId="50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left" vertical="top" indent="4"/>
    </xf>
    <xf numFmtId="0" fontId="50" fillId="0" borderId="0" xfId="0" applyFont="1" applyAlignment="1">
      <alignment horizontal="left" indent="4"/>
    </xf>
    <xf numFmtId="3" fontId="50" fillId="0" borderId="0" xfId="0" applyNumberFormat="1" applyFont="1"/>
    <xf numFmtId="0" fontId="41" fillId="0" borderId="0" xfId="0" applyFont="1" applyAlignment="1">
      <alignment horizontal="left" indent="1"/>
    </xf>
    <xf numFmtId="0" fontId="52" fillId="0" borderId="0" xfId="0" applyFont="1"/>
    <xf numFmtId="0" fontId="13" fillId="0" borderId="0" xfId="0" applyFont="1" applyAlignment="1" applyProtection="1">
      <alignment horizontal="left" vertical="top" wrapText="1" indent="4"/>
      <protection locked="0"/>
    </xf>
    <xf numFmtId="0" fontId="50" fillId="0" borderId="0" xfId="0" applyFont="1" applyAlignment="1">
      <alignment vertical="top" wrapText="1"/>
    </xf>
    <xf numFmtId="3" fontId="13" fillId="0" borderId="0" xfId="0" applyNumberFormat="1" applyFont="1" applyAlignment="1" applyProtection="1">
      <alignment horizontal="right" vertical="top" wrapText="1"/>
      <protection locked="0"/>
    </xf>
    <xf numFmtId="0" fontId="50" fillId="0" borderId="0" xfId="0" applyFont="1" applyAlignment="1">
      <alignment wrapText="1"/>
    </xf>
    <xf numFmtId="3" fontId="50" fillId="0" borderId="0" xfId="0" applyNumberFormat="1" applyFont="1" applyAlignment="1">
      <alignment horizontal="right" wrapText="1"/>
    </xf>
    <xf numFmtId="0" fontId="110" fillId="0" borderId="0" xfId="0" applyFont="1" applyAlignment="1">
      <alignment horizontal="left" vertical="top" wrapText="1" indent="4"/>
    </xf>
    <xf numFmtId="3" fontId="110" fillId="0" borderId="0" xfId="0" applyNumberFormat="1" applyFont="1" applyAlignment="1">
      <alignment horizontal="right" vertical="top" wrapText="1"/>
    </xf>
    <xf numFmtId="3" fontId="13" fillId="0" borderId="0" xfId="0" applyNumberFormat="1" applyFont="1" applyAlignment="1">
      <alignment horizontal="right" vertical="top"/>
    </xf>
    <xf numFmtId="0" fontId="50" fillId="0" borderId="0" xfId="0" applyFont="1" applyAlignment="1">
      <alignment vertical="top"/>
    </xf>
    <xf numFmtId="0" fontId="50" fillId="0" borderId="0" xfId="0" applyFont="1" applyAlignment="1" applyProtection="1">
      <alignment vertical="top"/>
      <protection locked="0"/>
    </xf>
    <xf numFmtId="3" fontId="50" fillId="0" borderId="0" xfId="0" applyNumberFormat="1" applyFont="1" applyAlignment="1" applyProtection="1">
      <alignment horizontal="right" vertical="top"/>
      <protection locked="0"/>
    </xf>
    <xf numFmtId="0" fontId="50" fillId="0" borderId="0" xfId="0" applyFont="1" applyAlignment="1" applyProtection="1">
      <alignment vertical="top" wrapText="1"/>
      <protection locked="0"/>
    </xf>
    <xf numFmtId="3" fontId="50" fillId="0" borderId="0" xfId="0" applyNumberFormat="1" applyFont="1" applyAlignment="1" applyProtection="1">
      <alignment horizontal="right" vertical="top" wrapText="1"/>
      <protection locked="0"/>
    </xf>
    <xf numFmtId="0" fontId="50" fillId="0" borderId="0" xfId="0" applyFont="1"/>
    <xf numFmtId="3" fontId="50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left" vertical="top" wrapText="1"/>
      <protection locked="0"/>
    </xf>
    <xf numFmtId="0" fontId="50" fillId="0" borderId="0" xfId="48" applyFont="1" applyAlignment="1">
      <alignment vertical="top"/>
    </xf>
    <xf numFmtId="3" fontId="50" fillId="0" borderId="0" xfId="48" applyNumberFormat="1" applyFont="1" applyAlignment="1">
      <alignment horizontal="right" vertical="top"/>
    </xf>
    <xf numFmtId="3" fontId="50" fillId="0" borderId="0" xfId="48" applyNumberFormat="1" applyFont="1" applyAlignment="1">
      <alignment vertical="top"/>
    </xf>
    <xf numFmtId="0" fontId="50" fillId="0" borderId="0" xfId="48" applyFont="1" applyAlignment="1">
      <alignment vertical="top" wrapText="1"/>
    </xf>
    <xf numFmtId="3" fontId="50" fillId="0" borderId="0" xfId="48" applyNumberFormat="1" applyFont="1" applyAlignment="1">
      <alignment horizontal="right" vertical="top" wrapText="1"/>
    </xf>
    <xf numFmtId="0" fontId="41" fillId="0" borderId="0" xfId="0" applyFont="1" applyAlignment="1">
      <alignment vertical="top"/>
    </xf>
    <xf numFmtId="3" fontId="13" fillId="0" borderId="0" xfId="0" applyNumberFormat="1" applyFont="1" applyAlignment="1" applyProtection="1">
      <alignment vertical="top"/>
      <protection locked="0"/>
    </xf>
    <xf numFmtId="0" fontId="50" fillId="0" borderId="0" xfId="149" applyFont="1" applyAlignment="1">
      <alignment horizontal="left" vertical="top"/>
    </xf>
    <xf numFmtId="3" fontId="50" fillId="0" borderId="0" xfId="149" applyNumberFormat="1" applyFont="1" applyAlignment="1">
      <alignment horizontal="right" vertical="top"/>
    </xf>
    <xf numFmtId="3" fontId="50" fillId="0" borderId="0" xfId="149" applyNumberFormat="1" applyFont="1" applyAlignment="1">
      <alignment vertical="top"/>
    </xf>
    <xf numFmtId="0" fontId="50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 indent="1"/>
    </xf>
    <xf numFmtId="0" fontId="32" fillId="0" borderId="0" xfId="0" applyFont="1" applyAlignment="1">
      <alignment horizontal="left" vertical="top" indent="1"/>
    </xf>
    <xf numFmtId="3" fontId="32" fillId="0" borderId="0" xfId="0" applyNumberFormat="1" applyFont="1" applyAlignment="1">
      <alignment horizontal="right" vertical="top"/>
    </xf>
    <xf numFmtId="0" fontId="50" fillId="0" borderId="0" xfId="0" applyFont="1" applyAlignment="1">
      <alignment horizontal="left" vertical="top"/>
    </xf>
    <xf numFmtId="3" fontId="34" fillId="0" borderId="0" xfId="0" applyNumberFormat="1" applyFont="1" applyAlignment="1">
      <alignment horizontal="right"/>
    </xf>
    <xf numFmtId="9" fontId="34" fillId="0" borderId="0" xfId="148" applyFont="1" applyAlignment="1">
      <alignment horizontal="right" vertical="top"/>
    </xf>
    <xf numFmtId="9" fontId="13" fillId="0" borderId="0" xfId="148" applyFont="1" applyAlignment="1">
      <alignment horizontal="right"/>
    </xf>
    <xf numFmtId="9" fontId="50" fillId="0" borderId="0" xfId="148" applyFont="1" applyAlignment="1">
      <alignment horizontal="right" vertical="top" wrapText="1"/>
    </xf>
    <xf numFmtId="9" fontId="13" fillId="0" borderId="0" xfId="148" applyFont="1" applyAlignment="1" applyProtection="1">
      <alignment horizontal="right" vertical="top" wrapText="1"/>
      <protection locked="0"/>
    </xf>
    <xf numFmtId="9" fontId="50" fillId="0" borderId="0" xfId="148" applyFont="1" applyAlignment="1">
      <alignment horizontal="right" wrapText="1"/>
    </xf>
    <xf numFmtId="9" fontId="110" fillId="0" borderId="0" xfId="148" applyFont="1" applyAlignment="1">
      <alignment horizontal="right" vertical="top" wrapText="1"/>
    </xf>
    <xf numFmtId="9" fontId="13" fillId="0" borderId="0" xfId="148" applyFont="1" applyAlignment="1">
      <alignment horizontal="right" vertical="top"/>
    </xf>
    <xf numFmtId="9" fontId="50" fillId="0" borderId="0" xfId="148" applyFont="1" applyAlignment="1" applyProtection="1">
      <alignment horizontal="right" vertical="top"/>
      <protection locked="0"/>
    </xf>
    <xf numFmtId="9" fontId="50" fillId="0" borderId="0" xfId="148" applyFont="1" applyAlignment="1" applyProtection="1">
      <alignment horizontal="right" vertical="top" wrapText="1"/>
      <protection locked="0"/>
    </xf>
    <xf numFmtId="9" fontId="50" fillId="0" borderId="0" xfId="148" applyFont="1" applyAlignment="1">
      <alignment horizontal="right"/>
    </xf>
    <xf numFmtId="9" fontId="32" fillId="0" borderId="0" xfId="148" applyFont="1" applyAlignment="1">
      <alignment horizontal="right" vertical="top"/>
    </xf>
    <xf numFmtId="9" fontId="34" fillId="0" borderId="0" xfId="148" applyFont="1" applyAlignment="1">
      <alignment horizontal="right"/>
    </xf>
    <xf numFmtId="3" fontId="111" fillId="0" borderId="0" xfId="41" applyNumberFormat="1" applyFont="1" applyAlignment="1">
      <alignment vertical="top"/>
    </xf>
    <xf numFmtId="3" fontId="112" fillId="0" borderId="0" xfId="41" applyNumberFormat="1" applyFont="1" applyAlignment="1">
      <alignment vertical="top"/>
    </xf>
    <xf numFmtId="3" fontId="82" fillId="0" borderId="0" xfId="41" applyNumberFormat="1" applyFont="1" applyAlignment="1">
      <alignment vertical="top"/>
    </xf>
    <xf numFmtId="0" fontId="112" fillId="0" borderId="0" xfId="0" applyFont="1"/>
    <xf numFmtId="3" fontId="113" fillId="0" borderId="0" xfId="0" applyNumberFormat="1" applyFont="1" applyAlignment="1">
      <alignment horizontal="right" vertical="top"/>
    </xf>
    <xf numFmtId="3" fontId="73" fillId="0" borderId="0" xfId="0" applyNumberFormat="1" applyFont="1" applyAlignment="1">
      <alignment horizontal="right"/>
    </xf>
    <xf numFmtId="3" fontId="88" fillId="0" borderId="0" xfId="0" applyNumberFormat="1" applyFont="1" applyAlignment="1">
      <alignment horizontal="right" vertical="top"/>
    </xf>
    <xf numFmtId="3" fontId="88" fillId="0" borderId="0" xfId="0" applyNumberFormat="1" applyFont="1" applyAlignment="1">
      <alignment horizontal="right" vertical="top" wrapText="1"/>
    </xf>
    <xf numFmtId="0" fontId="73" fillId="0" borderId="0" xfId="0" applyFont="1"/>
    <xf numFmtId="3" fontId="73" fillId="0" borderId="0" xfId="0" applyNumberFormat="1" applyFont="1" applyAlignment="1">
      <alignment horizontal="right" vertical="top"/>
    </xf>
    <xf numFmtId="3" fontId="88" fillId="0" borderId="0" xfId="0" applyNumberFormat="1" applyFont="1" applyAlignment="1" applyProtection="1">
      <alignment horizontal="right" vertical="top" wrapText="1"/>
      <protection locked="0"/>
    </xf>
    <xf numFmtId="3" fontId="88" fillId="0" borderId="0" xfId="0" applyNumberFormat="1" applyFont="1" applyAlignment="1">
      <alignment vertical="top"/>
    </xf>
    <xf numFmtId="0" fontId="73" fillId="0" borderId="0" xfId="0" applyFont="1" applyBorder="1"/>
    <xf numFmtId="3" fontId="73" fillId="0" borderId="0" xfId="0" applyNumberFormat="1" applyFont="1" applyAlignment="1" applyProtection="1">
      <alignment horizontal="right" vertical="top" wrapText="1"/>
      <protection locked="0"/>
    </xf>
    <xf numFmtId="3" fontId="88" fillId="0" borderId="0" xfId="48" applyNumberFormat="1" applyFont="1" applyAlignment="1">
      <alignment horizontal="right" vertical="top"/>
    </xf>
    <xf numFmtId="3" fontId="73" fillId="0" borderId="0" xfId="0" applyNumberFormat="1" applyFont="1" applyAlignment="1">
      <alignment vertical="top"/>
    </xf>
    <xf numFmtId="3" fontId="88" fillId="0" borderId="0" xfId="149" applyNumberFormat="1" applyFont="1" applyAlignment="1">
      <alignment horizontal="right" vertical="top"/>
    </xf>
    <xf numFmtId="3" fontId="78" fillId="0" borderId="0" xfId="0" applyNumberFormat="1" applyFont="1" applyAlignment="1">
      <alignment horizontal="right" vertical="top"/>
    </xf>
    <xf numFmtId="3" fontId="78" fillId="0" borderId="0" xfId="41" applyNumberFormat="1" applyFont="1" applyAlignment="1">
      <alignment wrapText="1"/>
    </xf>
    <xf numFmtId="3" fontId="88" fillId="0" borderId="0" xfId="41" applyNumberFormat="1" applyFont="1"/>
    <xf numFmtId="164" fontId="83" fillId="0" borderId="10" xfId="85" applyFont="1" applyFill="1" applyBorder="1" applyAlignment="1">
      <alignment horizontal="center" vertical="top" wrapText="1"/>
    </xf>
    <xf numFmtId="166" fontId="37" fillId="0" borderId="0" xfId="34" applyNumberFormat="1" applyFont="1" applyAlignment="1">
      <alignment horizontal="left" wrapText="1"/>
    </xf>
    <xf numFmtId="0" fontId="83" fillId="27" borderId="17" xfId="269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2" fillId="0" borderId="0" xfId="0" applyFont="1" applyAlignment="1">
      <alignment vertical="top" wrapText="1"/>
    </xf>
    <xf numFmtId="166" fontId="83" fillId="30" borderId="16" xfId="269" applyNumberFormat="1" applyFont="1" applyFill="1" applyBorder="1" applyAlignment="1">
      <alignment horizontal="center" vertical="top" wrapText="1"/>
    </xf>
    <xf numFmtId="166" fontId="83" fillId="30" borderId="14" xfId="269" applyNumberFormat="1" applyFont="1" applyFill="1" applyBorder="1" applyAlignment="1">
      <alignment horizontal="center" vertical="top" wrapText="1"/>
    </xf>
    <xf numFmtId="166" fontId="83" fillId="30" borderId="17" xfId="269" applyNumberFormat="1" applyFont="1" applyFill="1" applyBorder="1" applyAlignment="1">
      <alignment horizontal="center" vertical="top" wrapText="1"/>
    </xf>
    <xf numFmtId="166" fontId="83" fillId="0" borderId="14" xfId="269" applyNumberFormat="1" applyFont="1" applyBorder="1" applyAlignment="1">
      <alignment horizontal="right" vertical="top" wrapText="1"/>
    </xf>
    <xf numFmtId="166" fontId="83" fillId="27" borderId="14" xfId="269" applyNumberFormat="1" applyFont="1" applyFill="1" applyBorder="1" applyAlignment="1">
      <alignment horizontal="right" vertical="top" wrapText="1"/>
    </xf>
    <xf numFmtId="166" fontId="83" fillId="32" borderId="14" xfId="269" applyNumberFormat="1" applyFont="1" applyFill="1" applyBorder="1" applyAlignment="1">
      <alignment horizontal="right" vertical="top" wrapText="1"/>
    </xf>
    <xf numFmtId="166" fontId="83" fillId="27" borderId="17" xfId="269" applyNumberFormat="1" applyFont="1" applyFill="1" applyBorder="1" applyAlignment="1">
      <alignment horizontal="center" vertical="top" wrapText="1"/>
    </xf>
    <xf numFmtId="9" fontId="83" fillId="0" borderId="10" xfId="148" applyFont="1" applyFill="1" applyBorder="1" applyAlignment="1">
      <alignment horizontal="center" vertical="top" wrapText="1"/>
    </xf>
    <xf numFmtId="0" fontId="40" fillId="0" borderId="0" xfId="34" applyFont="1" applyAlignment="1">
      <alignment horizontal="left" vertical="top"/>
    </xf>
    <xf numFmtId="3" fontId="40" fillId="0" borderId="0" xfId="34" applyNumberFormat="1" applyFont="1" applyAlignment="1">
      <alignment vertical="top"/>
    </xf>
    <xf numFmtId="0" fontId="34" fillId="0" borderId="0" xfId="34" applyFont="1" applyAlignment="1">
      <alignment horizontal="left" vertical="top"/>
    </xf>
    <xf numFmtId="3" fontId="113" fillId="0" borderId="0" xfId="34" applyNumberFormat="1" applyFont="1" applyAlignment="1">
      <alignment vertical="top"/>
    </xf>
    <xf numFmtId="0" fontId="35" fillId="0" borderId="0" xfId="34" applyFont="1" applyAlignment="1">
      <alignment horizontal="left" vertical="top" indent="1"/>
    </xf>
    <xf numFmtId="3" fontId="77" fillId="0" borderId="0" xfId="34" applyNumberFormat="1" applyFont="1" applyAlignment="1">
      <alignment vertical="top"/>
    </xf>
    <xf numFmtId="0" fontId="35" fillId="0" borderId="0" xfId="34" applyFont="1" applyAlignment="1">
      <alignment horizontal="left" vertical="top" indent="2"/>
    </xf>
    <xf numFmtId="0" fontId="42" fillId="28" borderId="0" xfId="34" applyFont="1" applyFill="1" applyAlignment="1">
      <alignment horizontal="right" vertical="top"/>
    </xf>
    <xf numFmtId="3" fontId="75" fillId="28" borderId="0" xfId="34" applyNumberFormat="1" applyFont="1" applyFill="1" applyAlignment="1">
      <alignment vertical="top"/>
    </xf>
    <xf numFmtId="9" fontId="42" fillId="28" borderId="0" xfId="148" applyFont="1" applyFill="1" applyAlignment="1">
      <alignment vertical="top"/>
    </xf>
    <xf numFmtId="0" fontId="0" fillId="27" borderId="0" xfId="0" applyFill="1"/>
    <xf numFmtId="0" fontId="41" fillId="0" borderId="0" xfId="34" applyFont="1" applyAlignment="1">
      <alignment horizontal="left" vertical="top"/>
    </xf>
    <xf numFmtId="3" fontId="13" fillId="0" borderId="0" xfId="34" applyNumberFormat="1" applyFont="1" applyAlignment="1">
      <alignment vertical="top"/>
    </xf>
    <xf numFmtId="3" fontId="73" fillId="0" borderId="0" xfId="34" applyNumberFormat="1" applyFont="1" applyAlignment="1">
      <alignment vertical="top"/>
    </xf>
    <xf numFmtId="3" fontId="48" fillId="0" borderId="0" xfId="0" applyNumberFormat="1" applyFont="1"/>
    <xf numFmtId="9" fontId="48" fillId="0" borderId="0" xfId="148" applyFont="1" applyAlignment="1">
      <alignment vertical="top"/>
    </xf>
    <xf numFmtId="0" fontId="41" fillId="0" borderId="0" xfId="35" applyFont="1" applyAlignment="1">
      <alignment horizontal="left" vertical="top"/>
    </xf>
    <xf numFmtId="3" fontId="73" fillId="0" borderId="0" xfId="35" applyNumberFormat="1" applyFont="1" applyAlignment="1">
      <alignment vertical="top"/>
    </xf>
    <xf numFmtId="3" fontId="87" fillId="0" borderId="0" xfId="34" applyNumberFormat="1" applyFont="1" applyAlignment="1">
      <alignment vertical="top"/>
    </xf>
    <xf numFmtId="0" fontId="73" fillId="0" borderId="0" xfId="0" applyFont="1" applyAlignment="1">
      <alignment horizontal="left" vertical="top"/>
    </xf>
    <xf numFmtId="9" fontId="73" fillId="0" borderId="0" xfId="148" applyFont="1" applyAlignment="1">
      <alignment vertical="top"/>
    </xf>
    <xf numFmtId="3" fontId="114" fillId="0" borderId="0" xfId="34" applyNumberFormat="1" applyFont="1" applyAlignment="1">
      <alignment vertical="top"/>
    </xf>
    <xf numFmtId="9" fontId="40" fillId="0" borderId="0" xfId="148" applyFont="1" applyAlignment="1">
      <alignment vertical="top"/>
    </xf>
    <xf numFmtId="3" fontId="86" fillId="28" borderId="0" xfId="34" applyNumberFormat="1" applyFont="1" applyFill="1" applyAlignment="1">
      <alignment vertical="top"/>
    </xf>
    <xf numFmtId="9" fontId="13" fillId="0" borderId="0" xfId="148" applyFont="1" applyAlignment="1">
      <alignment vertical="top" wrapText="1"/>
    </xf>
    <xf numFmtId="0" fontId="41" fillId="0" borderId="0" xfId="35" applyFont="1" applyAlignment="1">
      <alignment horizontal="left" vertical="top" wrapText="1"/>
    </xf>
    <xf numFmtId="3" fontId="13" fillId="0" borderId="0" xfId="35" applyNumberFormat="1" applyFont="1" applyAlignment="1">
      <alignment vertical="top" wrapText="1"/>
    </xf>
    <xf numFmtId="3" fontId="73" fillId="0" borderId="0" xfId="35" applyNumberFormat="1" applyFont="1" applyAlignment="1">
      <alignment vertical="top" wrapText="1"/>
    </xf>
    <xf numFmtId="3" fontId="73" fillId="0" borderId="0" xfId="34" applyNumberFormat="1" applyFont="1" applyAlignment="1">
      <alignment vertical="top" wrapText="1"/>
    </xf>
    <xf numFmtId="3" fontId="48" fillId="27" borderId="0" xfId="34" applyNumberFormat="1" applyFont="1" applyFill="1" applyAlignment="1">
      <alignment vertical="top"/>
    </xf>
    <xf numFmtId="0" fontId="39" fillId="0" borderId="0" xfId="34" applyFont="1" applyAlignment="1">
      <alignment horizontal="left" vertical="top" indent="1"/>
    </xf>
    <xf numFmtId="9" fontId="73" fillId="0" borderId="0" xfId="148" applyFont="1" applyAlignment="1">
      <alignment vertical="top" wrapText="1"/>
    </xf>
    <xf numFmtId="0" fontId="35" fillId="0" borderId="0" xfId="34" applyFont="1" applyAlignment="1">
      <alignment horizontal="left" vertical="top" wrapText="1" indent="2"/>
    </xf>
    <xf numFmtId="3" fontId="35" fillId="0" borderId="0" xfId="34" applyNumberFormat="1" applyFont="1" applyAlignment="1">
      <alignment vertical="top" wrapText="1"/>
    </xf>
    <xf numFmtId="3" fontId="77" fillId="0" borderId="0" xfId="34" applyNumberFormat="1" applyFont="1" applyAlignment="1">
      <alignment vertical="top" wrapText="1"/>
    </xf>
    <xf numFmtId="0" fontId="73" fillId="0" borderId="0" xfId="34" applyFont="1" applyAlignment="1">
      <alignment horizontal="left" vertical="top" wrapText="1" indent="4"/>
    </xf>
    <xf numFmtId="3" fontId="52" fillId="0" borderId="0" xfId="35" applyNumberFormat="1" applyFont="1" applyAlignment="1">
      <alignment vertical="top" wrapText="1"/>
    </xf>
    <xf numFmtId="3" fontId="48" fillId="0" borderId="0" xfId="35" applyNumberFormat="1" applyFont="1" applyAlignment="1">
      <alignment vertical="top" wrapText="1"/>
    </xf>
    <xf numFmtId="0" fontId="83" fillId="27" borderId="14" xfId="269" applyFont="1" applyFill="1" applyBorder="1" applyAlignment="1">
      <alignment horizontal="center" vertical="top" wrapText="1"/>
    </xf>
    <xf numFmtId="0" fontId="101" fillId="29" borderId="0" xfId="281" applyFont="1" applyFill="1" applyAlignment="1">
      <alignment horizontal="left" vertical="top" wrapText="1"/>
    </xf>
    <xf numFmtId="0" fontId="101" fillId="29" borderId="0" xfId="281" applyFont="1" applyFill="1" applyAlignment="1">
      <alignment horizontal="center" vertical="top" wrapText="1"/>
    </xf>
    <xf numFmtId="0" fontId="103" fillId="29" borderId="0" xfId="281" applyFont="1" applyFill="1" applyAlignment="1">
      <alignment horizontal="center" vertical="top" wrapText="1"/>
    </xf>
    <xf numFmtId="0" fontId="104" fillId="29" borderId="0" xfId="281" applyFont="1" applyFill="1" applyAlignment="1">
      <alignment horizontal="center" vertical="top" wrapText="1"/>
    </xf>
    <xf numFmtId="0" fontId="84" fillId="0" borderId="0" xfId="281" applyFont="1"/>
    <xf numFmtId="0" fontId="91" fillId="0" borderId="0" xfId="281" applyFont="1"/>
    <xf numFmtId="14" fontId="84" fillId="0" borderId="0" xfId="0" applyNumberFormat="1" applyFont="1" applyAlignment="1">
      <alignment vertical="top"/>
    </xf>
    <xf numFmtId="0" fontId="106" fillId="0" borderId="0" xfId="281" applyFont="1" applyAlignment="1">
      <alignment vertical="top"/>
    </xf>
    <xf numFmtId="0" fontId="101" fillId="29" borderId="0" xfId="48" applyFont="1" applyFill="1" applyAlignment="1">
      <alignment vertical="top" wrapText="1"/>
    </xf>
    <xf numFmtId="0" fontId="101" fillId="29" borderId="0" xfId="48" applyFont="1" applyFill="1" applyAlignment="1">
      <alignment horizontal="left" vertical="top" wrapText="1"/>
    </xf>
    <xf numFmtId="0" fontId="115" fillId="29" borderId="0" xfId="281" applyFont="1" applyFill="1" applyAlignment="1">
      <alignment vertical="top"/>
    </xf>
    <xf numFmtId="14" fontId="101" fillId="29" borderId="0" xfId="48" applyNumberFormat="1" applyFont="1" applyFill="1" applyAlignment="1">
      <alignment horizontal="right" vertical="top" wrapText="1"/>
    </xf>
    <xf numFmtId="0" fontId="101" fillId="29" borderId="0" xfId="0" applyFont="1" applyFill="1"/>
    <xf numFmtId="3" fontId="101" fillId="29" borderId="0" xfId="149" applyNumberFormat="1" applyFont="1" applyFill="1" applyAlignment="1" applyProtection="1">
      <alignment vertical="top"/>
      <protection locked="0"/>
    </xf>
    <xf numFmtId="3" fontId="116" fillId="29" borderId="0" xfId="149" applyNumberFormat="1" applyFont="1" applyFill="1" applyAlignment="1" applyProtection="1">
      <alignment vertical="top"/>
      <protection locked="0"/>
    </xf>
    <xf numFmtId="0" fontId="101" fillId="0" borderId="0" xfId="0" applyFont="1"/>
    <xf numFmtId="0" fontId="34" fillId="0" borderId="10" xfId="274" applyFont="1" applyBorder="1" applyAlignment="1">
      <alignment horizontal="center"/>
    </xf>
    <xf numFmtId="0" fontId="43" fillId="0" borderId="0" xfId="270" applyFont="1"/>
    <xf numFmtId="0" fontId="43" fillId="0" borderId="0" xfId="270" applyFont="1" applyAlignment="1">
      <alignment horizontal="center"/>
    </xf>
    <xf numFmtId="0" fontId="44" fillId="0" borderId="0" xfId="270" applyFont="1" applyAlignment="1">
      <alignment horizontal="right"/>
    </xf>
    <xf numFmtId="0" fontId="80" fillId="0" borderId="10" xfId="274" applyFont="1" applyBorder="1" applyAlignment="1">
      <alignment horizontal="center"/>
    </xf>
    <xf numFmtId="0" fontId="34" fillId="0" borderId="0" xfId="274" applyFont="1" applyAlignment="1">
      <alignment horizontal="center" vertical="top" wrapText="1"/>
    </xf>
    <xf numFmtId="0" fontId="34" fillId="0" borderId="0" xfId="270" applyFont="1" applyAlignment="1">
      <alignment horizontal="left"/>
    </xf>
    <xf numFmtId="0" fontId="34" fillId="0" borderId="0" xfId="274" applyFont="1" applyAlignment="1">
      <alignment horizontal="right"/>
    </xf>
    <xf numFmtId="0" fontId="43" fillId="28" borderId="0" xfId="270" applyFont="1" applyFill="1" applyAlignment="1">
      <alignment horizontal="center"/>
    </xf>
    <xf numFmtId="0" fontId="83" fillId="0" borderId="10" xfId="269" applyNumberFormat="1" applyFont="1" applyFill="1" applyBorder="1" applyAlignment="1">
      <alignment horizontal="center" vertical="top" wrapText="1"/>
    </xf>
    <xf numFmtId="164" fontId="83" fillId="27" borderId="11" xfId="85" applyFont="1" applyFill="1" applyBorder="1" applyAlignment="1">
      <alignment horizontal="center" vertical="top" wrapText="1"/>
    </xf>
    <xf numFmtId="164" fontId="83" fillId="27" borderId="12" xfId="85" applyFont="1" applyFill="1" applyBorder="1" applyAlignment="1">
      <alignment horizontal="center" vertical="top" wrapText="1"/>
    </xf>
    <xf numFmtId="164" fontId="83" fillId="0" borderId="10" xfId="85" applyFont="1" applyFill="1" applyBorder="1" applyAlignment="1">
      <alignment horizontal="center" vertical="top" wrapText="1"/>
    </xf>
    <xf numFmtId="0" fontId="83" fillId="27" borderId="10" xfId="269" applyNumberFormat="1" applyFont="1" applyFill="1" applyBorder="1" applyAlignment="1">
      <alignment horizontal="center" vertical="top" wrapText="1"/>
    </xf>
    <xf numFmtId="0" fontId="13" fillId="0" borderId="11" xfId="149" applyFont="1" applyBorder="1" applyAlignment="1">
      <alignment horizontal="center" vertical="top" wrapText="1"/>
    </xf>
    <xf numFmtId="0" fontId="13" fillId="0" borderId="12" xfId="149" applyFont="1" applyBorder="1" applyAlignment="1">
      <alignment horizontal="center" vertical="top" wrapText="1"/>
    </xf>
    <xf numFmtId="0" fontId="13" fillId="0" borderId="16" xfId="149" applyFont="1" applyBorder="1" applyAlignment="1">
      <alignment horizontal="center" vertical="top"/>
    </xf>
    <xf numFmtId="0" fontId="13" fillId="0" borderId="17" xfId="149" applyFont="1" applyBorder="1" applyAlignment="1">
      <alignment horizontal="center" vertical="top"/>
    </xf>
    <xf numFmtId="0" fontId="13" fillId="0" borderId="18" xfId="149" applyFont="1" applyBorder="1" applyAlignment="1">
      <alignment horizontal="center" vertical="top" wrapText="1"/>
    </xf>
    <xf numFmtId="0" fontId="90" fillId="0" borderId="13" xfId="149" applyFont="1" applyBorder="1" applyAlignment="1">
      <alignment horizontal="center" vertical="top"/>
    </xf>
    <xf numFmtId="0" fontId="100" fillId="0" borderId="11" xfId="41" applyFont="1" applyBorder="1" applyAlignment="1">
      <alignment horizontal="center" vertical="top" wrapText="1"/>
    </xf>
    <xf numFmtId="0" fontId="100" fillId="0" borderId="12" xfId="41" applyFont="1" applyBorder="1" applyAlignment="1">
      <alignment horizontal="center" vertical="top" wrapText="1"/>
    </xf>
    <xf numFmtId="0" fontId="100" fillId="0" borderId="16" xfId="41" applyFont="1" applyBorder="1" applyAlignment="1">
      <alignment horizontal="center" vertical="top"/>
    </xf>
    <xf numFmtId="0" fontId="100" fillId="0" borderId="14" xfId="41" applyFont="1" applyBorder="1" applyAlignment="1">
      <alignment horizontal="center" vertical="top"/>
    </xf>
    <xf numFmtId="0" fontId="100" fillId="0" borderId="17" xfId="41" applyFont="1" applyBorder="1" applyAlignment="1">
      <alignment horizontal="center" vertical="top"/>
    </xf>
    <xf numFmtId="0" fontId="99" fillId="0" borderId="10" xfId="0" applyFont="1" applyBorder="1" applyAlignment="1">
      <alignment horizontal="left" vertical="center"/>
    </xf>
    <xf numFmtId="0" fontId="102" fillId="0" borderId="10" xfId="0" applyFont="1" applyBorder="1" applyAlignment="1">
      <alignment horizontal="left" vertical="center"/>
    </xf>
    <xf numFmtId="0" fontId="83" fillId="31" borderId="10" xfId="0" applyFont="1" applyFill="1" applyBorder="1" applyAlignment="1">
      <alignment horizontal="center"/>
    </xf>
    <xf numFmtId="164" fontId="83" fillId="0" borderId="16" xfId="85" applyFont="1" applyFill="1" applyBorder="1" applyAlignment="1">
      <alignment horizontal="center" vertical="top" wrapText="1"/>
    </xf>
    <xf numFmtId="164" fontId="83" fillId="0" borderId="14" xfId="85" applyFont="1" applyFill="1" applyBorder="1" applyAlignment="1">
      <alignment horizontal="center" vertical="top" wrapText="1"/>
    </xf>
    <xf numFmtId="164" fontId="83" fillId="0" borderId="17" xfId="85" applyFont="1" applyFill="1" applyBorder="1" applyAlignment="1">
      <alignment horizontal="center" vertical="top" wrapText="1"/>
    </xf>
    <xf numFmtId="0" fontId="83" fillId="0" borderId="16" xfId="41" applyFont="1" applyBorder="1" applyAlignment="1">
      <alignment horizontal="center" vertical="top" wrapText="1"/>
    </xf>
    <xf numFmtId="0" fontId="83" fillId="0" borderId="14" xfId="41" applyFont="1" applyBorder="1" applyAlignment="1">
      <alignment horizontal="center" vertical="top" wrapText="1"/>
    </xf>
    <xf numFmtId="0" fontId="83" fillId="0" borderId="17" xfId="41" applyFont="1" applyBorder="1" applyAlignment="1">
      <alignment horizontal="center" vertical="top" wrapText="1"/>
    </xf>
    <xf numFmtId="0" fontId="83" fillId="30" borderId="16" xfId="0" applyFont="1" applyFill="1" applyBorder="1" applyAlignment="1">
      <alignment horizontal="center"/>
    </xf>
    <xf numFmtId="0" fontId="83" fillId="30" borderId="14" xfId="0" applyFont="1" applyFill="1" applyBorder="1" applyAlignment="1">
      <alignment horizontal="center"/>
    </xf>
    <xf numFmtId="0" fontId="83" fillId="30" borderId="17" xfId="0" applyFont="1" applyFill="1" applyBorder="1" applyAlignment="1">
      <alignment horizontal="center"/>
    </xf>
    <xf numFmtId="0" fontId="83" fillId="31" borderId="16" xfId="0" applyFont="1" applyFill="1" applyBorder="1" applyAlignment="1">
      <alignment horizontal="center"/>
    </xf>
    <xf numFmtId="0" fontId="83" fillId="31" borderId="14" xfId="0" applyFont="1" applyFill="1" applyBorder="1" applyAlignment="1">
      <alignment horizontal="center"/>
    </xf>
    <xf numFmtId="0" fontId="83" fillId="31" borderId="17" xfId="0" applyFont="1" applyFill="1" applyBorder="1" applyAlignment="1">
      <alignment horizontal="center"/>
    </xf>
    <xf numFmtId="0" fontId="34" fillId="0" borderId="0" xfId="41" applyFont="1" applyAlignment="1">
      <alignment horizontal="center"/>
    </xf>
    <xf numFmtId="0" fontId="97" fillId="0" borderId="24" xfId="41" applyFont="1" applyBorder="1" applyAlignment="1">
      <alignment horizontal="center" vertical="top" wrapText="1"/>
    </xf>
    <xf numFmtId="0" fontId="97" fillId="0" borderId="25" xfId="41" applyFont="1" applyBorder="1" applyAlignment="1">
      <alignment horizontal="center" vertical="top" wrapText="1"/>
    </xf>
    <xf numFmtId="0" fontId="97" fillId="0" borderId="26" xfId="41" applyFont="1" applyBorder="1" applyAlignment="1">
      <alignment horizontal="center" vertical="top" wrapText="1"/>
    </xf>
    <xf numFmtId="0" fontId="38" fillId="0" borderId="38" xfId="41" applyFont="1" applyBorder="1" applyAlignment="1">
      <alignment vertical="top" wrapText="1"/>
    </xf>
    <xf numFmtId="0" fontId="38" fillId="0" borderId="14" xfId="41" applyFont="1" applyBorder="1" applyAlignment="1">
      <alignment vertical="top" wrapText="1"/>
    </xf>
    <xf numFmtId="0" fontId="38" fillId="0" borderId="39" xfId="41" applyFont="1" applyBorder="1" applyAlignment="1">
      <alignment vertical="top" wrapText="1"/>
    </xf>
    <xf numFmtId="0" fontId="44" fillId="0" borderId="40" xfId="41" applyFont="1" applyBorder="1" applyAlignment="1">
      <alignment horizontal="center" vertical="top"/>
    </xf>
    <xf numFmtId="0" fontId="44" fillId="0" borderId="42" xfId="41" applyFont="1" applyBorder="1" applyAlignment="1">
      <alignment horizontal="center" vertical="top"/>
    </xf>
    <xf numFmtId="0" fontId="44" fillId="0" borderId="35" xfId="41" applyFont="1" applyBorder="1" applyAlignment="1">
      <alignment horizontal="center" vertical="top"/>
    </xf>
    <xf numFmtId="0" fontId="44" fillId="0" borderId="11" xfId="41" applyFont="1" applyBorder="1" applyAlignment="1">
      <alignment horizontal="center" wrapText="1"/>
    </xf>
    <xf numFmtId="0" fontId="44" fillId="0" borderId="20" xfId="41" applyFont="1" applyBorder="1" applyAlignment="1">
      <alignment horizontal="center" wrapText="1"/>
    </xf>
    <xf numFmtId="0" fontId="44" fillId="0" borderId="12" xfId="41" applyFont="1" applyBorder="1" applyAlignment="1">
      <alignment horizontal="center" wrapText="1"/>
    </xf>
    <xf numFmtId="0" fontId="44" fillId="0" borderId="11" xfId="41" applyFont="1" applyBorder="1" applyAlignment="1">
      <alignment horizontal="center"/>
    </xf>
    <xf numFmtId="0" fontId="44" fillId="0" borderId="20" xfId="41" applyFont="1" applyBorder="1" applyAlignment="1">
      <alignment horizontal="center"/>
    </xf>
    <xf numFmtId="0" fontId="44" fillId="0" borderId="12" xfId="41" applyFont="1" applyBorder="1" applyAlignment="1">
      <alignment horizontal="center"/>
    </xf>
    <xf numFmtId="0" fontId="44" fillId="0" borderId="29" xfId="41" applyFont="1" applyBorder="1" applyAlignment="1">
      <alignment horizontal="center" wrapText="1"/>
    </xf>
    <xf numFmtId="0" fontId="44" fillId="0" borderId="28" xfId="41" applyFont="1" applyBorder="1" applyAlignment="1">
      <alignment horizontal="center" vertical="top"/>
    </xf>
    <xf numFmtId="0" fontId="44" fillId="0" borderId="29" xfId="41" applyFont="1" applyBorder="1" applyAlignment="1">
      <alignment horizontal="center"/>
    </xf>
  </cellXfs>
  <cellStyles count="282">
    <cellStyle name="20% - Accent1" xfId="1" builtinId="30" customBuiltin="1"/>
    <cellStyle name="20% - Accent1 2" xfId="50" xr:uid="{00000000-0005-0000-0000-000001000000}"/>
    <cellStyle name="20% - Accent1 3" xfId="155" xr:uid="{00000000-0005-0000-0000-000002000000}"/>
    <cellStyle name="20% - Accent2" xfId="2" builtinId="34" customBuiltin="1"/>
    <cellStyle name="20% - Accent2 2" xfId="51" xr:uid="{00000000-0005-0000-0000-000004000000}"/>
    <cellStyle name="20% - Accent2 3" xfId="156" xr:uid="{00000000-0005-0000-0000-000005000000}"/>
    <cellStyle name="20% - Accent3" xfId="3" builtinId="38" customBuiltin="1"/>
    <cellStyle name="20% - Accent3 2" xfId="52" xr:uid="{00000000-0005-0000-0000-000007000000}"/>
    <cellStyle name="20% - Accent3 3" xfId="157" xr:uid="{00000000-0005-0000-0000-000008000000}"/>
    <cellStyle name="20% - Accent4" xfId="4" builtinId="42" customBuiltin="1"/>
    <cellStyle name="20% - Accent4 2" xfId="53" xr:uid="{00000000-0005-0000-0000-00000A000000}"/>
    <cellStyle name="20% - Accent4 3" xfId="158" xr:uid="{00000000-0005-0000-0000-00000B000000}"/>
    <cellStyle name="20% - Accent5" xfId="5" builtinId="46" customBuiltin="1"/>
    <cellStyle name="20% - Accent5 2" xfId="54" xr:uid="{00000000-0005-0000-0000-00000D000000}"/>
    <cellStyle name="20% - Accent5 3" xfId="159" xr:uid="{00000000-0005-0000-0000-00000E000000}"/>
    <cellStyle name="20% - Accent6" xfId="6" builtinId="50" customBuiltin="1"/>
    <cellStyle name="20% - Accent6 2" xfId="55" xr:uid="{00000000-0005-0000-0000-000010000000}"/>
    <cellStyle name="20% - Accent6 3" xfId="160" xr:uid="{00000000-0005-0000-0000-000011000000}"/>
    <cellStyle name="40% - Accent1" xfId="7" builtinId="31" customBuiltin="1"/>
    <cellStyle name="40% - Accent1 2" xfId="56" xr:uid="{00000000-0005-0000-0000-000013000000}"/>
    <cellStyle name="40% - Accent1 3" xfId="161" xr:uid="{00000000-0005-0000-0000-000014000000}"/>
    <cellStyle name="40% - Accent2" xfId="8" builtinId="35" customBuiltin="1"/>
    <cellStyle name="40% - Accent2 2" xfId="57" xr:uid="{00000000-0005-0000-0000-000016000000}"/>
    <cellStyle name="40% - Accent2 3" xfId="162" xr:uid="{00000000-0005-0000-0000-000017000000}"/>
    <cellStyle name="40% - Accent3" xfId="9" builtinId="39" customBuiltin="1"/>
    <cellStyle name="40% - Accent3 2" xfId="58" xr:uid="{00000000-0005-0000-0000-000019000000}"/>
    <cellStyle name="40% - Accent3 3" xfId="163" xr:uid="{00000000-0005-0000-0000-00001A000000}"/>
    <cellStyle name="40% - Accent4" xfId="10" builtinId="43" customBuiltin="1"/>
    <cellStyle name="40% - Accent4 2" xfId="59" xr:uid="{00000000-0005-0000-0000-00001C000000}"/>
    <cellStyle name="40% - Accent4 3" xfId="164" xr:uid="{00000000-0005-0000-0000-00001D000000}"/>
    <cellStyle name="40% - Accent5" xfId="11" builtinId="47" customBuiltin="1"/>
    <cellStyle name="40% - Accent5 2" xfId="60" xr:uid="{00000000-0005-0000-0000-00001F000000}"/>
    <cellStyle name="40% - Accent5 3" xfId="165" xr:uid="{00000000-0005-0000-0000-000020000000}"/>
    <cellStyle name="40% - Accent6" xfId="12" builtinId="51" customBuiltin="1"/>
    <cellStyle name="40% - Accent6 2" xfId="61" xr:uid="{00000000-0005-0000-0000-000022000000}"/>
    <cellStyle name="40% - Accent6 3" xfId="166" xr:uid="{00000000-0005-0000-0000-000023000000}"/>
    <cellStyle name="60% - Accent1" xfId="13" builtinId="32" customBuiltin="1"/>
    <cellStyle name="60% - Accent1 2" xfId="62" xr:uid="{00000000-0005-0000-0000-000025000000}"/>
    <cellStyle name="60% - Accent1 3" xfId="167" xr:uid="{00000000-0005-0000-0000-000026000000}"/>
    <cellStyle name="60% - Accent2" xfId="14" builtinId="36" customBuiltin="1"/>
    <cellStyle name="60% - Accent2 2" xfId="63" xr:uid="{00000000-0005-0000-0000-000028000000}"/>
    <cellStyle name="60% - Accent2 3" xfId="168" xr:uid="{00000000-0005-0000-0000-000029000000}"/>
    <cellStyle name="60% - Accent3" xfId="15" builtinId="40" customBuiltin="1"/>
    <cellStyle name="60% - Accent3 2" xfId="64" xr:uid="{00000000-0005-0000-0000-00002B000000}"/>
    <cellStyle name="60% - Accent3 3" xfId="169" xr:uid="{00000000-0005-0000-0000-00002C000000}"/>
    <cellStyle name="60% - Accent4" xfId="16" builtinId="44" customBuiltin="1"/>
    <cellStyle name="60% - Accent4 2" xfId="65" xr:uid="{00000000-0005-0000-0000-00002E000000}"/>
    <cellStyle name="60% - Accent4 3" xfId="170" xr:uid="{00000000-0005-0000-0000-00002F000000}"/>
    <cellStyle name="60% - Accent5" xfId="17" builtinId="48" customBuiltin="1"/>
    <cellStyle name="60% - Accent5 2" xfId="66" xr:uid="{00000000-0005-0000-0000-000031000000}"/>
    <cellStyle name="60% - Accent5 3" xfId="171" xr:uid="{00000000-0005-0000-0000-000032000000}"/>
    <cellStyle name="60% - Accent6" xfId="18" builtinId="52" customBuiltin="1"/>
    <cellStyle name="60% - Accent6 2" xfId="67" xr:uid="{00000000-0005-0000-0000-000034000000}"/>
    <cellStyle name="60% - Accent6 3" xfId="172" xr:uid="{00000000-0005-0000-0000-000035000000}"/>
    <cellStyle name="Accent1" xfId="19" builtinId="29" customBuiltin="1"/>
    <cellStyle name="Accent1 2" xfId="68" xr:uid="{00000000-0005-0000-0000-000037000000}"/>
    <cellStyle name="Accent1 3" xfId="173" xr:uid="{00000000-0005-0000-0000-000038000000}"/>
    <cellStyle name="Accent2" xfId="20" builtinId="33" customBuiltin="1"/>
    <cellStyle name="Accent2 2" xfId="69" xr:uid="{00000000-0005-0000-0000-00003A000000}"/>
    <cellStyle name="Accent2 3" xfId="174" xr:uid="{00000000-0005-0000-0000-00003B000000}"/>
    <cellStyle name="Accent3" xfId="21" builtinId="37" customBuiltin="1"/>
    <cellStyle name="Accent3 2" xfId="70" xr:uid="{00000000-0005-0000-0000-00003D000000}"/>
    <cellStyle name="Accent3 3" xfId="175" xr:uid="{00000000-0005-0000-0000-00003E000000}"/>
    <cellStyle name="Accent4" xfId="22" builtinId="41" customBuiltin="1"/>
    <cellStyle name="Accent4 2" xfId="71" xr:uid="{00000000-0005-0000-0000-000040000000}"/>
    <cellStyle name="Accent4 3" xfId="176" xr:uid="{00000000-0005-0000-0000-000041000000}"/>
    <cellStyle name="Accent5" xfId="45" builtinId="45" customBuiltin="1"/>
    <cellStyle name="Accent5 2" xfId="72" xr:uid="{00000000-0005-0000-0000-000043000000}"/>
    <cellStyle name="Accent5 3" xfId="177" xr:uid="{00000000-0005-0000-0000-000044000000}"/>
    <cellStyle name="Accent6" xfId="46" builtinId="49" customBuiltin="1"/>
    <cellStyle name="Accent6 2" xfId="73" xr:uid="{00000000-0005-0000-0000-000046000000}"/>
    <cellStyle name="Accent6 3" xfId="178" xr:uid="{00000000-0005-0000-0000-000047000000}"/>
    <cellStyle name="Bad" xfId="23" builtinId="27" customBuiltin="1"/>
    <cellStyle name="Bad 2" xfId="74" xr:uid="{00000000-0005-0000-0000-000049000000}"/>
    <cellStyle name="Bad 3" xfId="179" xr:uid="{00000000-0005-0000-0000-00004A000000}"/>
    <cellStyle name="Calculation" xfId="24" builtinId="22" customBuiltin="1"/>
    <cellStyle name="Calculation 2" xfId="75" xr:uid="{00000000-0005-0000-0000-00004C000000}"/>
    <cellStyle name="Calculation 3" xfId="180" xr:uid="{00000000-0005-0000-0000-00004D000000}"/>
    <cellStyle name="Check Cell" xfId="25" builtinId="23" customBuiltin="1"/>
    <cellStyle name="Check Cell 2" xfId="76" xr:uid="{00000000-0005-0000-0000-00004F000000}"/>
    <cellStyle name="Check Cell 3" xfId="181" xr:uid="{00000000-0005-0000-0000-000050000000}"/>
    <cellStyle name="Comma 2" xfId="77" xr:uid="{00000000-0005-0000-0000-000051000000}"/>
    <cellStyle name="Comma 2 2" xfId="78" xr:uid="{00000000-0005-0000-0000-000052000000}"/>
    <cellStyle name="Comma 2 3" xfId="79" xr:uid="{00000000-0005-0000-0000-000053000000}"/>
    <cellStyle name="Comma 2 4" xfId="80" xr:uid="{00000000-0005-0000-0000-000054000000}"/>
    <cellStyle name="Comma 2 5" xfId="81" xr:uid="{00000000-0005-0000-0000-000055000000}"/>
    <cellStyle name="Comma 2 6" xfId="82" xr:uid="{00000000-0005-0000-0000-000056000000}"/>
    <cellStyle name="Comma 3" xfId="83" xr:uid="{00000000-0005-0000-0000-000057000000}"/>
    <cellStyle name="Comma 4" xfId="84" xr:uid="{00000000-0005-0000-0000-000058000000}"/>
    <cellStyle name="Currency 2" xfId="85" xr:uid="{00000000-0005-0000-0000-000059000000}"/>
    <cellStyle name="Explanatory Text" xfId="26" builtinId="53" customBuiltin="1"/>
    <cellStyle name="Explanatory Text 2" xfId="86" xr:uid="{00000000-0005-0000-0000-00005B000000}"/>
    <cellStyle name="Explanatory Text 3" xfId="182" xr:uid="{00000000-0005-0000-0000-00005C000000}"/>
    <cellStyle name="Good" xfId="42" builtinId="26" customBuiltin="1"/>
    <cellStyle name="Good 2" xfId="87" xr:uid="{00000000-0005-0000-0000-00005E000000}"/>
    <cellStyle name="Good 3" xfId="183" xr:uid="{00000000-0005-0000-0000-00005F000000}"/>
    <cellStyle name="Hea 2" xfId="88" xr:uid="{00000000-0005-0000-0000-000060000000}"/>
    <cellStyle name="Hea 3" xfId="196" xr:uid="{00000000-0005-0000-0000-000061000000}"/>
    <cellStyle name="Heading 1" xfId="27" builtinId="16" customBuiltin="1"/>
    <cellStyle name="Heading 1 2" xfId="89" xr:uid="{00000000-0005-0000-0000-000063000000}"/>
    <cellStyle name="Heading 1 3" xfId="184" xr:uid="{00000000-0005-0000-0000-000064000000}"/>
    <cellStyle name="Heading 2" xfId="28" builtinId="17" customBuiltin="1"/>
    <cellStyle name="Heading 2 2" xfId="90" xr:uid="{00000000-0005-0000-0000-000066000000}"/>
    <cellStyle name="Heading 2 3" xfId="185" xr:uid="{00000000-0005-0000-0000-000067000000}"/>
    <cellStyle name="Heading 3" xfId="29" builtinId="18" customBuiltin="1"/>
    <cellStyle name="Heading 3 2" xfId="91" xr:uid="{00000000-0005-0000-0000-000069000000}"/>
    <cellStyle name="Heading 3 3" xfId="186" xr:uid="{00000000-0005-0000-0000-00006A000000}"/>
    <cellStyle name="Heading 4" xfId="30" builtinId="19" customBuiltin="1"/>
    <cellStyle name="Heading 4 2" xfId="92" xr:uid="{00000000-0005-0000-0000-00006C000000}"/>
    <cellStyle name="Heading 4 3" xfId="187" xr:uid="{00000000-0005-0000-0000-00006D000000}"/>
    <cellStyle name="Hyperlink 2" xfId="43" xr:uid="{00000000-0005-0000-0000-00006E000000}"/>
    <cellStyle name="Hyperlink 2 2" xfId="93" xr:uid="{00000000-0005-0000-0000-00006F000000}"/>
    <cellStyle name="Input" xfId="31" builtinId="20" customBuiltin="1"/>
    <cellStyle name="Input 2" xfId="94" xr:uid="{00000000-0005-0000-0000-000072000000}"/>
    <cellStyle name="Input 3" xfId="188" xr:uid="{00000000-0005-0000-0000-000073000000}"/>
    <cellStyle name="Linked Cell" xfId="32" builtinId="24" customBuiltin="1"/>
    <cellStyle name="Linked Cell 2" xfId="95" xr:uid="{00000000-0005-0000-0000-000075000000}"/>
    <cellStyle name="Linked Cell 3" xfId="189" xr:uid="{00000000-0005-0000-0000-000076000000}"/>
    <cellStyle name="Neutral" xfId="33" builtinId="28" customBuiltin="1"/>
    <cellStyle name="Neutral 2" xfId="96" xr:uid="{00000000-0005-0000-0000-000078000000}"/>
    <cellStyle name="Neutral 3" xfId="190" xr:uid="{00000000-0005-0000-0000-000079000000}"/>
    <cellStyle name="Normaallaad 2" xfId="147" xr:uid="{00000000-0005-0000-0000-00007A000000}"/>
    <cellStyle name="Normaallaad 3" xfId="154" xr:uid="{00000000-0005-0000-0000-00007B000000}"/>
    <cellStyle name="Normaallaad 3 2" xfId="271" xr:uid="{00000000-0005-0000-0000-00007C000000}"/>
    <cellStyle name="Normal" xfId="0" builtinId="0"/>
    <cellStyle name="Normal 10" xfId="144" xr:uid="{00000000-0005-0000-0000-00007E000000}"/>
    <cellStyle name="Normal 10 2" xfId="227" xr:uid="{00000000-0005-0000-0000-00007F000000}"/>
    <cellStyle name="Normal 10 3" xfId="261" xr:uid="{00000000-0005-0000-0000-000080000000}"/>
    <cellStyle name="Normal 11" xfId="145" xr:uid="{00000000-0005-0000-0000-000081000000}"/>
    <cellStyle name="Normal 11 2" xfId="228" xr:uid="{00000000-0005-0000-0000-000082000000}"/>
    <cellStyle name="Normal 11 3" xfId="262" xr:uid="{00000000-0005-0000-0000-000083000000}"/>
    <cellStyle name="Normal 12" xfId="149" xr:uid="{00000000-0005-0000-0000-000084000000}"/>
    <cellStyle name="Normal 13" xfId="266" xr:uid="{00000000-0005-0000-0000-000085000000}"/>
    <cellStyle name="Normal 13 2" xfId="146" xr:uid="{00000000-0005-0000-0000-000086000000}"/>
    <cellStyle name="Normal 14 2" xfId="231" xr:uid="{00000000-0005-0000-0000-000087000000}"/>
    <cellStyle name="Normal 14 2 3" xfId="264" xr:uid="{00000000-0005-0000-0000-000088000000}"/>
    <cellStyle name="Normal 14 2 3 2" xfId="268" xr:uid="{00000000-0005-0000-0000-000089000000}"/>
    <cellStyle name="Normal 2" xfId="41" xr:uid="{00000000-0005-0000-0000-00008A000000}"/>
    <cellStyle name="Normal 2 2" xfId="47" xr:uid="{00000000-0005-0000-0000-00008B000000}"/>
    <cellStyle name="Normal 2 3" xfId="97" xr:uid="{00000000-0005-0000-0000-00008C000000}"/>
    <cellStyle name="Normal 2 3 2" xfId="98" xr:uid="{00000000-0005-0000-0000-00008D000000}"/>
    <cellStyle name="Normal 2 4" xfId="99" xr:uid="{00000000-0005-0000-0000-00008E000000}"/>
    <cellStyle name="Normal 2 4 2" xfId="100" xr:uid="{00000000-0005-0000-0000-00008F000000}"/>
    <cellStyle name="Normal 2 4 2 2" xfId="200" xr:uid="{00000000-0005-0000-0000-000090000000}"/>
    <cellStyle name="Normal 2 4 2 3" xfId="235" xr:uid="{00000000-0005-0000-0000-000091000000}"/>
    <cellStyle name="Normal 2 4 3" xfId="199" xr:uid="{00000000-0005-0000-0000-000092000000}"/>
    <cellStyle name="Normal 2 4 4" xfId="234" xr:uid="{00000000-0005-0000-0000-000093000000}"/>
    <cellStyle name="Normal 2 5" xfId="101" xr:uid="{00000000-0005-0000-0000-000094000000}"/>
    <cellStyle name="Normal 2 6" xfId="102" xr:uid="{00000000-0005-0000-0000-000095000000}"/>
    <cellStyle name="Normal 2 8" xfId="230" xr:uid="{00000000-0005-0000-0000-000096000000}"/>
    <cellStyle name="Normal 3" xfId="48" xr:uid="{00000000-0005-0000-0000-000097000000}"/>
    <cellStyle name="Normal 3 10" xfId="103" xr:uid="{00000000-0005-0000-0000-000098000000}"/>
    <cellStyle name="Normal 3 10 2" xfId="104" xr:uid="{00000000-0005-0000-0000-000099000000}"/>
    <cellStyle name="Normal 3 10 2 2" xfId="202" xr:uid="{00000000-0005-0000-0000-00009A000000}"/>
    <cellStyle name="Normal 3 10 2 3" xfId="237" xr:uid="{00000000-0005-0000-0000-00009B000000}"/>
    <cellStyle name="Normal 3 10 3" xfId="201" xr:uid="{00000000-0005-0000-0000-00009C000000}"/>
    <cellStyle name="Normal 3 10 4" xfId="236" xr:uid="{00000000-0005-0000-0000-00009D000000}"/>
    <cellStyle name="Normal 3 11" xfId="105" xr:uid="{00000000-0005-0000-0000-00009E000000}"/>
    <cellStyle name="Normal 3 11 2" xfId="106" xr:uid="{00000000-0005-0000-0000-00009F000000}"/>
    <cellStyle name="Normal 3 11 2 2" xfId="204" xr:uid="{00000000-0005-0000-0000-0000A0000000}"/>
    <cellStyle name="Normal 3 11 2 3" xfId="239" xr:uid="{00000000-0005-0000-0000-0000A1000000}"/>
    <cellStyle name="Normal 3 11 3" xfId="203" xr:uid="{00000000-0005-0000-0000-0000A2000000}"/>
    <cellStyle name="Normal 3 11 4" xfId="238" xr:uid="{00000000-0005-0000-0000-0000A3000000}"/>
    <cellStyle name="Normal 3 12" xfId="107" xr:uid="{00000000-0005-0000-0000-0000A4000000}"/>
    <cellStyle name="Normal 3 12 2" xfId="205" xr:uid="{00000000-0005-0000-0000-0000A5000000}"/>
    <cellStyle name="Normal 3 12 3" xfId="240" xr:uid="{00000000-0005-0000-0000-0000A6000000}"/>
    <cellStyle name="Normal 3 13" xfId="108" xr:uid="{00000000-0005-0000-0000-0000A7000000}"/>
    <cellStyle name="Normal 3 13 2" xfId="206" xr:uid="{00000000-0005-0000-0000-0000A8000000}"/>
    <cellStyle name="Normal 3 13 3" xfId="241" xr:uid="{00000000-0005-0000-0000-0000A9000000}"/>
    <cellStyle name="Normal 3 14" xfId="276" xr:uid="{492C5149-269C-48DE-BEA3-2C16772FFF3E}"/>
    <cellStyle name="Normal 3 14 2" xfId="278" xr:uid="{BCD24CF2-3BC2-415B-9088-E70EFCD4F1EE}"/>
    <cellStyle name="Normal 3 14 3" xfId="281" xr:uid="{B11CBCD2-2435-4E66-972E-167AC0D35F0D}"/>
    <cellStyle name="Normal 3 14 9" xfId="280" xr:uid="{A669B0C7-7F04-4BDA-A010-21E718ACA827}"/>
    <cellStyle name="Normal 3 15" xfId="277" xr:uid="{C68EB668-97F4-4205-816A-8793BB361EA2}"/>
    <cellStyle name="Normal 3 15 4" xfId="279" xr:uid="{9B7894EA-E67E-448F-9434-76C4F7DD1E62}"/>
    <cellStyle name="Normal 3 2" xfId="109" xr:uid="{00000000-0005-0000-0000-0000AA000000}"/>
    <cellStyle name="Normal 3 2 2" xfId="110" xr:uid="{00000000-0005-0000-0000-0000AB000000}"/>
    <cellStyle name="Normal 3 2 3" xfId="111" xr:uid="{00000000-0005-0000-0000-0000AC000000}"/>
    <cellStyle name="Normal 3 2 3 2" xfId="208" xr:uid="{00000000-0005-0000-0000-0000AD000000}"/>
    <cellStyle name="Normal 3 2 3 3" xfId="243" xr:uid="{00000000-0005-0000-0000-0000AE000000}"/>
    <cellStyle name="Normal 3 2 4" xfId="207" xr:uid="{00000000-0005-0000-0000-0000AF000000}"/>
    <cellStyle name="Normal 3 2 5" xfId="242" xr:uid="{00000000-0005-0000-0000-0000B0000000}"/>
    <cellStyle name="Normal 3 3" xfId="112" xr:uid="{00000000-0005-0000-0000-0000B1000000}"/>
    <cellStyle name="Normal 3 3 2" xfId="113" xr:uid="{00000000-0005-0000-0000-0000B2000000}"/>
    <cellStyle name="Normal 3 3 2 2" xfId="210" xr:uid="{00000000-0005-0000-0000-0000B3000000}"/>
    <cellStyle name="Normal 3 3 2 3" xfId="245" xr:uid="{00000000-0005-0000-0000-0000B4000000}"/>
    <cellStyle name="Normal 3 3 3" xfId="209" xr:uid="{00000000-0005-0000-0000-0000B5000000}"/>
    <cellStyle name="Normal 3 3 4" xfId="244" xr:uid="{00000000-0005-0000-0000-0000B6000000}"/>
    <cellStyle name="Normal 3 4" xfId="114" xr:uid="{00000000-0005-0000-0000-0000B7000000}"/>
    <cellStyle name="Normal 3 4 2" xfId="115" xr:uid="{00000000-0005-0000-0000-0000B8000000}"/>
    <cellStyle name="Normal 3 4 2 2" xfId="212" xr:uid="{00000000-0005-0000-0000-0000B9000000}"/>
    <cellStyle name="Normal 3 4 2 3" xfId="247" xr:uid="{00000000-0005-0000-0000-0000BA000000}"/>
    <cellStyle name="Normal 3 4 3" xfId="211" xr:uid="{00000000-0005-0000-0000-0000BB000000}"/>
    <cellStyle name="Normal 3 4 4" xfId="246" xr:uid="{00000000-0005-0000-0000-0000BC000000}"/>
    <cellStyle name="Normal 3 5" xfId="116" xr:uid="{00000000-0005-0000-0000-0000BD000000}"/>
    <cellStyle name="Normal 3 5 2" xfId="117" xr:uid="{00000000-0005-0000-0000-0000BE000000}"/>
    <cellStyle name="Normal 3 5 2 2" xfId="214" xr:uid="{00000000-0005-0000-0000-0000BF000000}"/>
    <cellStyle name="Normal 3 5 2 3" xfId="249" xr:uid="{00000000-0005-0000-0000-0000C0000000}"/>
    <cellStyle name="Normal 3 5 3" xfId="213" xr:uid="{00000000-0005-0000-0000-0000C1000000}"/>
    <cellStyle name="Normal 3 5 4" xfId="248" xr:uid="{00000000-0005-0000-0000-0000C2000000}"/>
    <cellStyle name="Normal 3 6" xfId="118" xr:uid="{00000000-0005-0000-0000-0000C3000000}"/>
    <cellStyle name="Normal 3 7" xfId="119" xr:uid="{00000000-0005-0000-0000-0000C4000000}"/>
    <cellStyle name="Normal 3 8" xfId="120" xr:uid="{00000000-0005-0000-0000-0000C5000000}"/>
    <cellStyle name="Normal 3 8 2" xfId="121" xr:uid="{00000000-0005-0000-0000-0000C6000000}"/>
    <cellStyle name="Normal 3 8 2 2" xfId="216" xr:uid="{00000000-0005-0000-0000-0000C7000000}"/>
    <cellStyle name="Normal 3 8 2 3" xfId="251" xr:uid="{00000000-0005-0000-0000-0000C8000000}"/>
    <cellStyle name="Normal 3 8 3" xfId="215" xr:uid="{00000000-0005-0000-0000-0000C9000000}"/>
    <cellStyle name="Normal 3 8 4" xfId="250" xr:uid="{00000000-0005-0000-0000-0000CA000000}"/>
    <cellStyle name="Normal 3 9" xfId="122" xr:uid="{00000000-0005-0000-0000-0000CB000000}"/>
    <cellStyle name="Normal 3 9 2" xfId="123" xr:uid="{00000000-0005-0000-0000-0000CC000000}"/>
    <cellStyle name="Normal 3 9 2 2" xfId="218" xr:uid="{00000000-0005-0000-0000-0000CD000000}"/>
    <cellStyle name="Normal 3 9 2 3" xfId="253" xr:uid="{00000000-0005-0000-0000-0000CE000000}"/>
    <cellStyle name="Normal 3 9 3" xfId="217" xr:uid="{00000000-0005-0000-0000-0000CF000000}"/>
    <cellStyle name="Normal 3 9 4" xfId="252" xr:uid="{00000000-0005-0000-0000-0000D0000000}"/>
    <cellStyle name="Normal 4" xfId="124" xr:uid="{00000000-0005-0000-0000-0000D1000000}"/>
    <cellStyle name="Normal 4 2" xfId="125" xr:uid="{00000000-0005-0000-0000-0000D2000000}"/>
    <cellStyle name="Normal 4 3" xfId="219" xr:uid="{00000000-0005-0000-0000-0000D3000000}"/>
    <cellStyle name="Normal 4 4" xfId="254" xr:uid="{00000000-0005-0000-0000-0000D4000000}"/>
    <cellStyle name="Normal 5" xfId="126" xr:uid="{00000000-0005-0000-0000-0000D5000000}"/>
    <cellStyle name="Normal 5 2" xfId="127" xr:uid="{00000000-0005-0000-0000-0000D6000000}"/>
    <cellStyle name="Normal 5 2 2" xfId="128" xr:uid="{00000000-0005-0000-0000-0000D7000000}"/>
    <cellStyle name="Normal 5 2 2 2" xfId="222" xr:uid="{00000000-0005-0000-0000-0000D8000000}"/>
    <cellStyle name="Normal 5 2 2 3" xfId="257" xr:uid="{00000000-0005-0000-0000-0000D9000000}"/>
    <cellStyle name="Normal 5 2 3" xfId="221" xr:uid="{00000000-0005-0000-0000-0000DA000000}"/>
    <cellStyle name="Normal 5 2 4" xfId="256" xr:uid="{00000000-0005-0000-0000-0000DB000000}"/>
    <cellStyle name="Normal 5 3" xfId="129" xr:uid="{00000000-0005-0000-0000-0000DC000000}"/>
    <cellStyle name="Normal 5 3 2" xfId="223" xr:uid="{00000000-0005-0000-0000-0000DD000000}"/>
    <cellStyle name="Normal 5 3 3" xfId="258" xr:uid="{00000000-0005-0000-0000-0000DE000000}"/>
    <cellStyle name="Normal 5 4" xfId="220" xr:uid="{00000000-0005-0000-0000-0000DF000000}"/>
    <cellStyle name="Normal 5 5" xfId="255" xr:uid="{00000000-0005-0000-0000-0000E0000000}"/>
    <cellStyle name="Normal 6" xfId="130" xr:uid="{00000000-0005-0000-0000-0000E1000000}"/>
    <cellStyle name="Normal 7" xfId="131" xr:uid="{00000000-0005-0000-0000-0000E2000000}"/>
    <cellStyle name="Normal 7 2" xfId="132" xr:uid="{00000000-0005-0000-0000-0000E3000000}"/>
    <cellStyle name="Normal 7 2 2" xfId="225" xr:uid="{00000000-0005-0000-0000-0000E4000000}"/>
    <cellStyle name="Normal 7 2 3" xfId="260" xr:uid="{00000000-0005-0000-0000-0000E5000000}"/>
    <cellStyle name="Normal 7 3" xfId="224" xr:uid="{00000000-0005-0000-0000-0000E6000000}"/>
    <cellStyle name="Normal 7 4" xfId="259" xr:uid="{00000000-0005-0000-0000-0000E7000000}"/>
    <cellStyle name="Normal 8" xfId="133" xr:uid="{00000000-0005-0000-0000-0000E8000000}"/>
    <cellStyle name="Normal 8 2" xfId="226" xr:uid="{00000000-0005-0000-0000-0000E9000000}"/>
    <cellStyle name="Normal 8 3" xfId="272" xr:uid="{00000000-0005-0000-0000-0000EA000000}"/>
    <cellStyle name="Normal 8 6" xfId="150" xr:uid="{00000000-0005-0000-0000-0000EB000000}"/>
    <cellStyle name="Normal 8 6 2" xfId="152" xr:uid="{00000000-0005-0000-0000-0000EC000000}"/>
    <cellStyle name="Normal 8 6 2 2 2" xfId="233" xr:uid="{00000000-0005-0000-0000-0000ED000000}"/>
    <cellStyle name="Normal 8 6 2 2 2 3" xfId="265" xr:uid="{00000000-0005-0000-0000-0000EE000000}"/>
    <cellStyle name="Normal 8 6 2 2 4" xfId="153" xr:uid="{00000000-0005-0000-0000-0000EF000000}"/>
    <cellStyle name="Normal 8 6 3" xfId="232" xr:uid="{00000000-0005-0000-0000-0000F0000000}"/>
    <cellStyle name="Normal 8 6 3 3" xfId="263" xr:uid="{00000000-0005-0000-0000-0000F1000000}"/>
    <cellStyle name="Normal 8 6 3 3 2" xfId="267" xr:uid="{00000000-0005-0000-0000-0000F2000000}"/>
    <cellStyle name="Normal 8 7" xfId="151" xr:uid="{00000000-0005-0000-0000-0000F3000000}"/>
    <cellStyle name="Normal 9" xfId="134" xr:uid="{00000000-0005-0000-0000-0000F4000000}"/>
    <cellStyle name="Normal_2002 määrus lisa 5 2" xfId="269" xr:uid="{00000000-0005-0000-0000-0000F6000000}"/>
    <cellStyle name="Normal_2002 määrus lisa 5_Lisad 22.02.11 II" xfId="34" xr:uid="{00000000-0005-0000-0000-0000F7000000}"/>
    <cellStyle name="Normal_eelarve muutmise vorm" xfId="274" xr:uid="{00000000-0005-0000-0000-0000F8000000}"/>
    <cellStyle name="Normal_eelarve muutmise vorm 2 2" xfId="275" xr:uid="{00000000-0005-0000-0000-0000F9000000}"/>
    <cellStyle name="Normal_vorm 1 koond" xfId="270" xr:uid="{00000000-0005-0000-0000-0000FA000000}"/>
    <cellStyle name="Normal_vorm 1 koond_Lisad 22.02.11 II" xfId="35" xr:uid="{00000000-0005-0000-0000-0000FB000000}"/>
    <cellStyle name="Note" xfId="36" builtinId="10" customBuiltin="1"/>
    <cellStyle name="Note 2" xfId="135" xr:uid="{00000000-0005-0000-0000-0000FD000000}"/>
    <cellStyle name="Note 3" xfId="143" xr:uid="{00000000-0005-0000-0000-0000FE000000}"/>
    <cellStyle name="Note 4" xfId="49" xr:uid="{00000000-0005-0000-0000-0000FF000000}"/>
    <cellStyle name="Note 5" xfId="191" xr:uid="{00000000-0005-0000-0000-000000010000}"/>
    <cellStyle name="Output" xfId="37" builtinId="21" customBuiltin="1"/>
    <cellStyle name="Output 2" xfId="136" xr:uid="{00000000-0005-0000-0000-000002010000}"/>
    <cellStyle name="Output 3" xfId="192" xr:uid="{00000000-0005-0000-0000-000003010000}"/>
    <cellStyle name="Percent" xfId="148" builtinId="5"/>
    <cellStyle name="Percent 2" xfId="44" xr:uid="{00000000-0005-0000-0000-000005010000}"/>
    <cellStyle name="Percent 3" xfId="137" xr:uid="{00000000-0005-0000-0000-000006010000}"/>
    <cellStyle name="Percent 4" xfId="229" xr:uid="{00000000-0005-0000-0000-000007010000}"/>
    <cellStyle name="Rõhk5 2" xfId="138" xr:uid="{00000000-0005-0000-0000-000008010000}"/>
    <cellStyle name="Rõhk5 3" xfId="197" xr:uid="{00000000-0005-0000-0000-000009010000}"/>
    <cellStyle name="Rõhk6 2" xfId="139" xr:uid="{00000000-0005-0000-0000-00000A010000}"/>
    <cellStyle name="Rõhk6 3" xfId="198" xr:uid="{00000000-0005-0000-0000-00000B010000}"/>
    <cellStyle name="Title" xfId="38" builtinId="15" customBuiltin="1"/>
    <cellStyle name="Title 2" xfId="140" xr:uid="{00000000-0005-0000-0000-00000D010000}"/>
    <cellStyle name="Title 3" xfId="193" xr:uid="{00000000-0005-0000-0000-00000E010000}"/>
    <cellStyle name="Total" xfId="39" builtinId="25" customBuiltin="1"/>
    <cellStyle name="Total 2" xfId="141" xr:uid="{00000000-0005-0000-0000-000010010000}"/>
    <cellStyle name="Total 3" xfId="194" xr:uid="{00000000-0005-0000-0000-000011010000}"/>
    <cellStyle name="Tulemus" xfId="273" xr:uid="{00000000-0005-0000-0000-000012010000}"/>
    <cellStyle name="Warning Text" xfId="40" builtinId="11" customBuiltin="1"/>
    <cellStyle name="Warning Text 2" xfId="142" xr:uid="{00000000-0005-0000-0000-000014010000}"/>
    <cellStyle name="Warning Text 3" xfId="195" xr:uid="{00000000-0005-0000-0000-00001501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31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6543675"/>
          <a:ext cx="9086850" cy="1066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22/T&#228;psustatud%20eelarve/Koond%2001.06.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23/Piirsummad/Piirsumma%20koond%2030.05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  <sheetName val="1_KOONDEELARVE"/>
      <sheetName val="2_KOONDEA_TÄITMINE"/>
      <sheetName val="3_TULUDE_KOOND"/>
      <sheetName val="4_LK_TULUD"/>
      <sheetName val="5_RR_-_OTSTARVE"/>
      <sheetName val="6_TOETUSED"/>
      <sheetName val="7_OMATULUD"/>
      <sheetName val="8_KULUD"/>
      <sheetName val="9_INVEST"/>
      <sheetName val="10_FIN_TEH"/>
      <sheetName val="11_EESMÄRGID"/>
      <sheetName val="1_KOONDEELARVE4"/>
      <sheetName val="2_KOONDEA_TÄITMINE4"/>
      <sheetName val="3_TULUDE_KOOND4"/>
      <sheetName val="4_LK_TULUD4"/>
      <sheetName val="5_RR_-_OTSTARVE4"/>
      <sheetName val="6_TOETUSED4"/>
      <sheetName val="7_OMATULUD4"/>
      <sheetName val="8_KULUD4"/>
      <sheetName val="9_INVEST4"/>
      <sheetName val="10_FIN_TEH4"/>
      <sheetName val="11_EESMÄRGID4"/>
      <sheetName val="1_KOONDEELARVE2"/>
      <sheetName val="2_KOONDEA_TÄITMINE2"/>
      <sheetName val="3_TULUDE_KOOND2"/>
      <sheetName val="4_LK_TULUD2"/>
      <sheetName val="5_RR_-_OTSTARVE2"/>
      <sheetName val="6_TOETUSED2"/>
      <sheetName val="7_OMATULUD2"/>
      <sheetName val="8_KULUD2"/>
      <sheetName val="9_INVEST2"/>
      <sheetName val="10_FIN_TEH2"/>
      <sheetName val="11_EESMÄRGID2"/>
      <sheetName val="1_KOONDEELARVE1"/>
      <sheetName val="2_KOONDEA_TÄITMINE1"/>
      <sheetName val="3_TULUDE_KOOND1"/>
      <sheetName val="4_LK_TULUD1"/>
      <sheetName val="5_RR_-_OTSTARVE1"/>
      <sheetName val="6_TOETUSED1"/>
      <sheetName val="7_OMATULUD1"/>
      <sheetName val="8_KULUD1"/>
      <sheetName val="9_INVEST1"/>
      <sheetName val="10_FIN_TEH1"/>
      <sheetName val="11_EESMÄRGID1"/>
      <sheetName val="1_KOONDEELARVE3"/>
      <sheetName val="2_KOONDEA_TÄITMINE3"/>
      <sheetName val="3_TULUDE_KOOND3"/>
      <sheetName val="4_LK_TULUD3"/>
      <sheetName val="5_RR_-_OTSTARVE3"/>
      <sheetName val="6_TOETUSED3"/>
      <sheetName val="7_OMATULUD3"/>
      <sheetName val="8_KULUD3"/>
      <sheetName val="9_INVEST3"/>
      <sheetName val="10_FIN_TEH3"/>
      <sheetName val="11_EESMÄRGID3"/>
      <sheetName val="1_KOONDEELARVE5"/>
      <sheetName val="2_KOONDEA_TÄITMINE5"/>
      <sheetName val="3_TULUDE_KOOND5"/>
      <sheetName val="4_LK_TULUD5"/>
      <sheetName val="5_RR_-_OTSTARVE5"/>
      <sheetName val="6_TOETUSED5"/>
      <sheetName val="7_OMATULUD5"/>
      <sheetName val="8_KULUD5"/>
      <sheetName val="9_INVEST5"/>
      <sheetName val="10_FIN_TEH5"/>
      <sheetName val="11_EESMÄRGID5"/>
      <sheetName val="1_KOONDEELARVE6"/>
      <sheetName val="2_KOONDEA_TÄITMINE6"/>
      <sheetName val="3_TULUDE_KOOND6"/>
      <sheetName val="4_LK_TULUD6"/>
      <sheetName val="5_RR_-_OTSTARVE6"/>
      <sheetName val="6_TOETUSED6"/>
      <sheetName val="7_OMATULUD6"/>
      <sheetName val="8_KULUD6"/>
      <sheetName val="9_INVEST6"/>
      <sheetName val="10_FIN_TEH6"/>
      <sheetName val="11_EESMÄRGID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  <sheetName val="8 KULUD"/>
      <sheetName val="öötöö,_riigipühad"/>
      <sheetName val="muutuvad_tasud"/>
      <sheetName val="Job_Families"/>
      <sheetName val="Job_Names"/>
      <sheetName val="Ametiasutused_põhitasud_2015"/>
      <sheetName val="8_KULUD"/>
      <sheetName val="öötöö,_riigipühad1"/>
      <sheetName val="muutuvad_tasud1"/>
      <sheetName val="Job_Families1"/>
      <sheetName val="Job_Names1"/>
      <sheetName val="Ametiasutused_põhitasud_20151"/>
      <sheetName val="8_KULUD1"/>
      <sheetName val="öötöö,_riigipühad2"/>
      <sheetName val="muutuvad_tasud2"/>
      <sheetName val="Job_Families2"/>
      <sheetName val="Job_Names2"/>
      <sheetName val="Ametiasutused_põhitasud_20152"/>
      <sheetName val="8_KULUD2"/>
      <sheetName val="öötöö,_riigipühad5"/>
      <sheetName val="muutuvad_tasud5"/>
      <sheetName val="Job_Families5"/>
      <sheetName val="Job_Names5"/>
      <sheetName val="Ametiasutused_põhitasud_20155"/>
      <sheetName val="8_KULUD5"/>
      <sheetName val="öötöö,_riigipühad3"/>
      <sheetName val="muutuvad_tasud3"/>
      <sheetName val="Job_Families3"/>
      <sheetName val="Job_Names3"/>
      <sheetName val="Ametiasutused_põhitasud_20153"/>
      <sheetName val="8_KULUD3"/>
      <sheetName val="öötöö,_riigipühad4"/>
      <sheetName val="muutuvad_tasud4"/>
      <sheetName val="Job_Families4"/>
      <sheetName val="Job_Names4"/>
      <sheetName val="Ametiasutused_põhitasud_20154"/>
      <sheetName val="8_KULUD4"/>
      <sheetName val="öötöö,_riigipühad6"/>
      <sheetName val="muutuvad_tasud6"/>
      <sheetName val="Job_Families6"/>
      <sheetName val="Job_Names6"/>
      <sheetName val="Ametiasutused_põhitasud_20156"/>
      <sheetName val="8_KULUD6"/>
      <sheetName val="öötöö,_riigipühad7"/>
      <sheetName val="muutuvad_tasud7"/>
      <sheetName val="Job_Families7"/>
      <sheetName val="Job_Names7"/>
      <sheetName val="Ametiasutused_põhitasud_20157"/>
      <sheetName val="8_KULUD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  <sheetData sheetId="14" refreshError="1"/>
      <sheetData sheetId="15"/>
      <sheetData sheetId="16"/>
      <sheetData sheetId="17">
        <row r="2">
          <cell r="D2" t="str">
            <v>Actual Job Family</v>
          </cell>
        </row>
      </sheetData>
      <sheetData sheetId="18">
        <row r="2">
          <cell r="E2" t="str">
            <v>English</v>
          </cell>
        </row>
      </sheetData>
      <sheetData sheetId="19"/>
      <sheetData sheetId="20"/>
      <sheetData sheetId="21"/>
      <sheetData sheetId="22"/>
      <sheetData sheetId="23">
        <row r="2">
          <cell r="D2" t="str">
            <v>Actual Job Family</v>
          </cell>
        </row>
      </sheetData>
      <sheetData sheetId="24">
        <row r="2">
          <cell r="E2" t="str">
            <v>English</v>
          </cell>
        </row>
      </sheetData>
      <sheetData sheetId="25"/>
      <sheetData sheetId="26"/>
      <sheetData sheetId="27"/>
      <sheetData sheetId="28"/>
      <sheetData sheetId="29">
        <row r="2">
          <cell r="D2" t="str">
            <v>Actual Job Family</v>
          </cell>
        </row>
      </sheetData>
      <sheetData sheetId="30">
        <row r="2">
          <cell r="E2" t="str">
            <v>English</v>
          </cell>
        </row>
      </sheetData>
      <sheetData sheetId="31"/>
      <sheetData sheetId="32"/>
      <sheetData sheetId="33"/>
      <sheetData sheetId="34"/>
      <sheetData sheetId="35">
        <row r="2">
          <cell r="D2" t="str">
            <v>Actual Job Family</v>
          </cell>
        </row>
      </sheetData>
      <sheetData sheetId="36">
        <row r="2">
          <cell r="E2" t="str">
            <v>English</v>
          </cell>
        </row>
      </sheetData>
      <sheetData sheetId="37"/>
      <sheetData sheetId="38"/>
      <sheetData sheetId="39"/>
      <sheetData sheetId="40"/>
      <sheetData sheetId="41">
        <row r="2">
          <cell r="D2" t="str">
            <v>Actual Job Family</v>
          </cell>
        </row>
      </sheetData>
      <sheetData sheetId="42">
        <row r="2">
          <cell r="E2" t="str">
            <v>English</v>
          </cell>
        </row>
      </sheetData>
      <sheetData sheetId="43"/>
      <sheetData sheetId="44"/>
      <sheetData sheetId="45"/>
      <sheetData sheetId="46"/>
      <sheetData sheetId="47">
        <row r="2">
          <cell r="D2" t="str">
            <v>Actual Job Family</v>
          </cell>
        </row>
      </sheetData>
      <sheetData sheetId="48">
        <row r="2">
          <cell r="E2" t="str">
            <v>English</v>
          </cell>
        </row>
      </sheetData>
      <sheetData sheetId="49"/>
      <sheetData sheetId="50"/>
      <sheetData sheetId="51"/>
      <sheetData sheetId="52"/>
      <sheetData sheetId="53">
        <row r="2">
          <cell r="D2" t="str">
            <v>Actual Job Family</v>
          </cell>
        </row>
      </sheetData>
      <sheetData sheetId="54">
        <row r="2">
          <cell r="E2" t="str">
            <v>English</v>
          </cell>
        </row>
      </sheetData>
      <sheetData sheetId="55"/>
      <sheetData sheetId="56"/>
      <sheetData sheetId="57"/>
      <sheetData sheetId="58"/>
      <sheetData sheetId="59">
        <row r="2">
          <cell r="D2" t="str">
            <v>Actual Job Family</v>
          </cell>
        </row>
      </sheetData>
      <sheetData sheetId="60">
        <row r="2">
          <cell r="E2" t="str">
            <v>English</v>
          </cell>
        </row>
      </sheetData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KOONDEELARVE"/>
      <sheetName val="2 TULUDE KOOND"/>
      <sheetName val="2.1 LK TULUD"/>
      <sheetName val="Sheet2 (M)"/>
      <sheetName val="2.2 OMATULUD"/>
      <sheetName val="2.3 TOETUSED"/>
      <sheetName val="3 KULUD"/>
      <sheetName val="4 INVESTEERINGUD"/>
      <sheetName val="5 FIN.TEH "/>
      <sheetName val="6 RAHAKÄIVE"/>
      <sheetName val="7 LIIGENDUS"/>
    </sheetNames>
    <sheetDataSet>
      <sheetData sheetId="0"/>
      <sheetData sheetId="1"/>
      <sheetData sheetId="2"/>
      <sheetData sheetId="3"/>
      <sheetData sheetId="4">
        <row r="425">
          <cell r="J425">
            <v>9600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iirsumma"/>
      <sheetName val="Piirsumma täpsustus"/>
      <sheetName val="OT 2023 piirsummas"/>
      <sheetName val="Toetused 2023 piirsummas"/>
      <sheetName val="LK suurendus"/>
      <sheetName val="HA palgad"/>
      <sheetName val="PPP muudatused"/>
      <sheetName val="LK vähendus"/>
      <sheetName val="Uued kohad ja palgat Robert"/>
      <sheetName val="LK ÜP haldusalade vahel"/>
      <sheetName val="2.2 OMATULUD"/>
      <sheetName val="3 KULUD"/>
      <sheetName val="2.2 OMATULUD (v)"/>
      <sheetName val="2.3 TOETUSED (v)"/>
      <sheetName val="2.3 TOETUSED"/>
      <sheetName val="list1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00">
          <cell r="E500">
            <v>12100</v>
          </cell>
        </row>
      </sheetData>
      <sheetData sheetId="13"/>
      <sheetData sheetId="14">
        <row r="793">
          <cell r="D793">
            <v>8800</v>
          </cell>
        </row>
      </sheetData>
      <sheetData sheetId="15"/>
      <sheetData sheetId="16">
        <row r="15">
          <cell r="C15">
            <v>86100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478E-F308-4F8D-90FA-582E2C517A90}">
  <dimension ref="A1:O16"/>
  <sheetViews>
    <sheetView workbookViewId="0">
      <selection activeCell="N27" sqref="N27"/>
    </sheetView>
  </sheetViews>
  <sheetFormatPr defaultColWidth="9.28515625" defaultRowHeight="12.75" x14ac:dyDescent="0.2"/>
  <cols>
    <col min="1" max="1" width="41" style="51" bestFit="1" customWidth="1"/>
    <col min="2" max="16384" width="9.28515625" style="51"/>
  </cols>
  <sheetData>
    <row r="1" spans="1:15" x14ac:dyDescent="0.2">
      <c r="A1" s="49" t="s">
        <v>373</v>
      </c>
      <c r="B1" s="51" t="s">
        <v>374</v>
      </c>
      <c r="C1" s="51" t="s">
        <v>375</v>
      </c>
      <c r="D1" s="51" t="s">
        <v>376</v>
      </c>
      <c r="E1" s="51" t="s">
        <v>377</v>
      </c>
      <c r="F1" s="51" t="s">
        <v>378</v>
      </c>
      <c r="G1" s="51" t="s">
        <v>379</v>
      </c>
      <c r="H1" s="51" t="s">
        <v>380</v>
      </c>
      <c r="I1" s="51" t="s">
        <v>381</v>
      </c>
      <c r="J1" s="51" t="s">
        <v>382</v>
      </c>
      <c r="K1" s="51" t="s">
        <v>383</v>
      </c>
      <c r="L1" s="51" t="s">
        <v>384</v>
      </c>
      <c r="M1" s="51" t="s">
        <v>385</v>
      </c>
      <c r="N1" s="51" t="s">
        <v>386</v>
      </c>
      <c r="O1" s="51" t="s">
        <v>387</v>
      </c>
    </row>
    <row r="2" spans="1:15" x14ac:dyDescent="0.2">
      <c r="A2" s="49" t="s">
        <v>388</v>
      </c>
      <c r="B2" s="51" t="s">
        <v>389</v>
      </c>
      <c r="C2" s="51" t="s">
        <v>390</v>
      </c>
      <c r="D2" s="51" t="s">
        <v>391</v>
      </c>
      <c r="E2" s="51" t="s">
        <v>392</v>
      </c>
      <c r="F2" s="51" t="s">
        <v>393</v>
      </c>
      <c r="G2" s="51" t="s">
        <v>394</v>
      </c>
      <c r="H2" s="51" t="s">
        <v>395</v>
      </c>
      <c r="I2" s="51" t="s">
        <v>396</v>
      </c>
      <c r="J2" s="51" t="s">
        <v>397</v>
      </c>
      <c r="K2" s="51" t="s">
        <v>398</v>
      </c>
      <c r="L2" s="51" t="s">
        <v>399</v>
      </c>
      <c r="M2" s="51" t="s">
        <v>400</v>
      </c>
      <c r="N2" s="51" t="s">
        <v>401</v>
      </c>
      <c r="O2" s="51" t="s">
        <v>402</v>
      </c>
    </row>
    <row r="3" spans="1:15" x14ac:dyDescent="0.2">
      <c r="A3" s="49" t="s">
        <v>403</v>
      </c>
      <c r="B3" s="51" t="s">
        <v>404</v>
      </c>
      <c r="C3" s="51" t="s">
        <v>405</v>
      </c>
      <c r="D3" s="51" t="s">
        <v>406</v>
      </c>
      <c r="E3" s="51" t="s">
        <v>407</v>
      </c>
      <c r="F3" s="51" t="s">
        <v>408</v>
      </c>
      <c r="G3" s="51" t="s">
        <v>409</v>
      </c>
      <c r="H3" s="51" t="s">
        <v>410</v>
      </c>
      <c r="I3" s="51" t="s">
        <v>411</v>
      </c>
      <c r="J3" s="51" t="s">
        <v>412</v>
      </c>
      <c r="K3" s="51" t="s">
        <v>413</v>
      </c>
      <c r="L3" s="51" t="s">
        <v>414</v>
      </c>
      <c r="M3" s="51" t="s">
        <v>415</v>
      </c>
      <c r="N3" s="51" t="s">
        <v>416</v>
      </c>
      <c r="O3" s="51" t="s">
        <v>417</v>
      </c>
    </row>
    <row r="4" spans="1:15" x14ac:dyDescent="0.2">
      <c r="A4" s="49" t="s">
        <v>418</v>
      </c>
      <c r="B4" s="51" t="s">
        <v>419</v>
      </c>
      <c r="C4" s="51" t="s">
        <v>420</v>
      </c>
      <c r="D4" s="51" t="s">
        <v>421</v>
      </c>
      <c r="F4" s="51" t="s">
        <v>422</v>
      </c>
      <c r="G4" s="51" t="s">
        <v>423</v>
      </c>
      <c r="H4" s="51" t="s">
        <v>424</v>
      </c>
      <c r="I4" s="51" t="s">
        <v>425</v>
      </c>
      <c r="J4" s="51" t="s">
        <v>426</v>
      </c>
      <c r="K4" s="51" t="s">
        <v>427</v>
      </c>
      <c r="L4" s="10" t="s">
        <v>428</v>
      </c>
      <c r="M4" s="51" t="s">
        <v>429</v>
      </c>
      <c r="N4" s="51" t="s">
        <v>430</v>
      </c>
      <c r="O4" s="51" t="s">
        <v>431</v>
      </c>
    </row>
    <row r="5" spans="1:15" x14ac:dyDescent="0.2">
      <c r="A5" s="49" t="s">
        <v>432</v>
      </c>
      <c r="B5" s="51" t="s">
        <v>433</v>
      </c>
      <c r="C5" s="51" t="s">
        <v>434</v>
      </c>
      <c r="D5" s="51" t="s">
        <v>435</v>
      </c>
      <c r="F5" s="51" t="s">
        <v>436</v>
      </c>
      <c r="G5" s="51" t="s">
        <v>437</v>
      </c>
      <c r="H5" s="51" t="s">
        <v>438</v>
      </c>
      <c r="I5" s="51" t="s">
        <v>439</v>
      </c>
      <c r="J5" s="51" t="s">
        <v>440</v>
      </c>
      <c r="K5" s="51" t="s">
        <v>441</v>
      </c>
      <c r="M5" s="51" t="s">
        <v>442</v>
      </c>
      <c r="O5" s="51" t="s">
        <v>443</v>
      </c>
    </row>
    <row r="6" spans="1:15" x14ac:dyDescent="0.2">
      <c r="A6" s="49" t="s">
        <v>444</v>
      </c>
      <c r="C6" s="51" t="s">
        <v>445</v>
      </c>
      <c r="D6" s="51" t="s">
        <v>446</v>
      </c>
      <c r="F6" s="51" t="s">
        <v>447</v>
      </c>
      <c r="G6" s="51" t="s">
        <v>448</v>
      </c>
      <c r="I6" s="51" t="s">
        <v>449</v>
      </c>
      <c r="J6" s="51" t="s">
        <v>450</v>
      </c>
      <c r="O6" s="51" t="s">
        <v>451</v>
      </c>
    </row>
    <row r="7" spans="1:15" x14ac:dyDescent="0.2">
      <c r="A7" s="49" t="s">
        <v>452</v>
      </c>
      <c r="C7" s="51" t="s">
        <v>453</v>
      </c>
      <c r="G7" s="51" t="s">
        <v>454</v>
      </c>
      <c r="I7" s="51" t="s">
        <v>455</v>
      </c>
      <c r="O7" s="51" t="s">
        <v>456</v>
      </c>
    </row>
    <row r="8" spans="1:15" x14ac:dyDescent="0.2">
      <c r="A8" s="49" t="s">
        <v>457</v>
      </c>
      <c r="O8" s="51" t="s">
        <v>458</v>
      </c>
    </row>
    <row r="9" spans="1:15" x14ac:dyDescent="0.2">
      <c r="A9" s="49" t="s">
        <v>459</v>
      </c>
    </row>
    <row r="10" spans="1:15" x14ac:dyDescent="0.2">
      <c r="A10" s="49" t="s">
        <v>460</v>
      </c>
    </row>
    <row r="11" spans="1:15" x14ac:dyDescent="0.2">
      <c r="A11" s="49" t="s">
        <v>461</v>
      </c>
    </row>
    <row r="12" spans="1:15" x14ac:dyDescent="0.2">
      <c r="A12" s="49" t="s">
        <v>462</v>
      </c>
    </row>
    <row r="13" spans="1:15" x14ac:dyDescent="0.2">
      <c r="A13" s="49" t="s">
        <v>463</v>
      </c>
    </row>
    <row r="14" spans="1:15" x14ac:dyDescent="0.2">
      <c r="A14" s="49" t="s">
        <v>464</v>
      </c>
    </row>
    <row r="15" spans="1:15" x14ac:dyDescent="0.2">
      <c r="A15" s="49" t="s">
        <v>465</v>
      </c>
    </row>
    <row r="16" spans="1:15" x14ac:dyDescent="0.2">
      <c r="A16" s="49" t="s">
        <v>466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1BE1F-F821-4361-B1B2-E4507D66A460}">
  <sheetPr>
    <tabColor rgb="FF00B0F0"/>
  </sheetPr>
  <dimension ref="A4:L13"/>
  <sheetViews>
    <sheetView workbookViewId="0"/>
  </sheetViews>
  <sheetFormatPr defaultColWidth="9.28515625" defaultRowHeight="12.75" x14ac:dyDescent="0.2"/>
  <cols>
    <col min="1" max="1" width="29.28515625" style="182" customWidth="1"/>
    <col min="2" max="2" width="18.7109375" style="182" customWidth="1"/>
    <col min="3" max="3" width="45" style="182" bestFit="1" customWidth="1"/>
    <col min="4" max="4" width="9.28515625" style="182" customWidth="1"/>
    <col min="5" max="5" width="9.7109375" style="182" customWidth="1"/>
    <col min="6" max="6" width="9.28515625" style="182" customWidth="1"/>
    <col min="7" max="7" width="16" style="182" customWidth="1"/>
    <col min="8" max="8" width="12.7109375" style="182" bestFit="1" customWidth="1"/>
    <col min="9" max="9" width="28.42578125" style="182" customWidth="1"/>
    <col min="10" max="16384" width="9.28515625" style="182"/>
  </cols>
  <sheetData>
    <row r="4" spans="1:12" s="366" customFormat="1" ht="25.5" x14ac:dyDescent="0.2">
      <c r="A4" s="362" t="s">
        <v>285</v>
      </c>
      <c r="B4" s="362" t="s">
        <v>286</v>
      </c>
      <c r="C4" s="362" t="s">
        <v>287</v>
      </c>
      <c r="D4" s="362" t="s">
        <v>288</v>
      </c>
      <c r="E4" s="363" t="s">
        <v>289</v>
      </c>
      <c r="F4" s="363" t="s">
        <v>290</v>
      </c>
      <c r="G4" s="362" t="s">
        <v>291</v>
      </c>
      <c r="H4" s="364" t="s">
        <v>46</v>
      </c>
      <c r="I4" s="362" t="s">
        <v>225</v>
      </c>
      <c r="J4" s="365"/>
      <c r="K4" s="365"/>
      <c r="L4" s="365"/>
    </row>
    <row r="5" spans="1:12" x14ac:dyDescent="0.2">
      <c r="E5" s="183"/>
      <c r="G5" s="184"/>
      <c r="H5" s="184"/>
    </row>
    <row r="6" spans="1:12" x14ac:dyDescent="0.2">
      <c r="E6" s="183"/>
      <c r="G6" s="184"/>
      <c r="H6" s="184"/>
      <c r="I6" s="185"/>
    </row>
    <row r="7" spans="1:12" s="172" customFormat="1" x14ac:dyDescent="0.2">
      <c r="A7" s="173"/>
      <c r="B7" s="174" t="s">
        <v>37</v>
      </c>
      <c r="C7" s="175"/>
      <c r="D7" s="176"/>
      <c r="E7" s="176"/>
      <c r="F7" s="176"/>
      <c r="G7" s="177">
        <f>SUM(G8:G9)</f>
        <v>-427300</v>
      </c>
      <c r="H7" s="177">
        <f>SUM(H8:H9)</f>
        <v>0</v>
      </c>
      <c r="I7" s="177"/>
    </row>
    <row r="8" spans="1:12" x14ac:dyDescent="0.2">
      <c r="A8" s="182" t="s">
        <v>37</v>
      </c>
      <c r="B8" s="182" t="s">
        <v>168</v>
      </c>
      <c r="C8" s="182" t="s">
        <v>361</v>
      </c>
      <c r="D8" s="182" t="s">
        <v>361</v>
      </c>
      <c r="E8" s="183">
        <v>44593</v>
      </c>
      <c r="G8" s="184">
        <v>-440000</v>
      </c>
      <c r="H8" s="184"/>
      <c r="I8" s="185" t="s">
        <v>367</v>
      </c>
    </row>
    <row r="9" spans="1:12" s="180" customFormat="1" ht="51" x14ac:dyDescent="0.2">
      <c r="A9" s="180" t="s">
        <v>37</v>
      </c>
      <c r="B9" s="180" t="s">
        <v>99</v>
      </c>
      <c r="C9" s="180" t="s">
        <v>77</v>
      </c>
      <c r="D9" s="180" t="s">
        <v>368</v>
      </c>
      <c r="E9" s="367">
        <v>44593</v>
      </c>
      <c r="G9" s="186">
        <v>12700</v>
      </c>
      <c r="H9" s="186"/>
      <c r="I9" s="178" t="s">
        <v>369</v>
      </c>
    </row>
    <row r="10" spans="1:12" s="180" customFormat="1" x14ac:dyDescent="0.2">
      <c r="A10" s="178"/>
      <c r="D10" s="368"/>
      <c r="E10" s="181"/>
      <c r="G10" s="186"/>
      <c r="H10" s="187"/>
      <c r="I10" s="179"/>
    </row>
    <row r="11" spans="1:12" s="376" customFormat="1" ht="25.5" x14ac:dyDescent="0.2">
      <c r="A11" s="369"/>
      <c r="B11" s="361" t="s">
        <v>35</v>
      </c>
      <c r="C11" s="370"/>
      <c r="D11" s="371"/>
      <c r="E11" s="372"/>
      <c r="F11" s="373"/>
      <c r="G11" s="374">
        <f>SUM(G12:G13)</f>
        <v>427300</v>
      </c>
      <c r="H11" s="375"/>
      <c r="I11" s="370"/>
    </row>
    <row r="12" spans="1:12" x14ac:dyDescent="0.2">
      <c r="A12" s="182" t="s">
        <v>35</v>
      </c>
      <c r="B12" s="182" t="s">
        <v>168</v>
      </c>
      <c r="C12" s="182" t="s">
        <v>361</v>
      </c>
      <c r="D12" s="182" t="s">
        <v>361</v>
      </c>
      <c r="E12" s="183">
        <v>44593</v>
      </c>
      <c r="G12" s="184">
        <v>440000</v>
      </c>
      <c r="H12" s="184"/>
      <c r="I12" s="182" t="s">
        <v>370</v>
      </c>
    </row>
    <row r="13" spans="1:12" s="180" customFormat="1" ht="25.5" x14ac:dyDescent="0.2">
      <c r="A13" s="180" t="s">
        <v>35</v>
      </c>
      <c r="B13" s="180" t="s">
        <v>99</v>
      </c>
      <c r="C13" s="180" t="s">
        <v>77</v>
      </c>
      <c r="D13" s="180" t="s">
        <v>368</v>
      </c>
      <c r="E13" s="367">
        <v>44593</v>
      </c>
      <c r="G13" s="186">
        <v>-12700</v>
      </c>
      <c r="H13" s="186"/>
      <c r="I13" s="178" t="s">
        <v>371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00B0F0"/>
  </sheetPr>
  <dimension ref="A1:AJ28"/>
  <sheetViews>
    <sheetView showZeros="0" zoomScaleNormal="100" workbookViewId="0">
      <pane xSplit="5" ySplit="4" topLeftCell="F5" activePane="bottomRight" state="frozen"/>
      <selection pane="topRight" activeCell="G1" sqref="G1"/>
      <selection pane="bottomLeft" activeCell="A5" sqref="A5"/>
      <selection pane="bottomRight" activeCell="AG12" sqref="AG12"/>
    </sheetView>
  </sheetViews>
  <sheetFormatPr defaultColWidth="9.42578125" defaultRowHeight="12.75" x14ac:dyDescent="0.2"/>
  <cols>
    <col min="1" max="2" width="9.42578125" style="51" customWidth="1"/>
    <col min="3" max="3" width="17.7109375" style="51" customWidth="1"/>
    <col min="4" max="4" width="18.28515625" style="51" customWidth="1"/>
    <col min="5" max="5" width="45.42578125" style="51" customWidth="1"/>
    <col min="6" max="6" width="14.5703125" style="51" customWidth="1"/>
    <col min="7" max="7" width="11.42578125" style="51" hidden="1" customWidth="1"/>
    <col min="8" max="8" width="13.28515625" style="51" hidden="1" customWidth="1"/>
    <col min="9" max="9" width="12.28515625" style="51" hidden="1" customWidth="1"/>
    <col min="10" max="10" width="14.5703125" style="51" customWidth="1"/>
    <col min="11" max="27" width="14.5703125" style="51" hidden="1" customWidth="1"/>
    <col min="28" max="29" width="14.5703125" style="51" customWidth="1"/>
    <col min="30" max="30" width="14.7109375" style="51" bestFit="1" customWidth="1"/>
    <col min="31" max="31" width="9.42578125" style="51"/>
    <col min="32" max="32" width="23.5703125" style="51" customWidth="1"/>
    <col min="33" max="33" width="12.7109375" style="51" customWidth="1"/>
    <col min="34" max="34" width="17" style="51" customWidth="1"/>
    <col min="35" max="35" width="15.5703125" style="51" customWidth="1"/>
    <col min="36" max="36" width="40.7109375" style="51" customWidth="1"/>
    <col min="37" max="16384" width="9.42578125" style="51"/>
  </cols>
  <sheetData>
    <row r="1" spans="1:36" ht="15" x14ac:dyDescent="0.25">
      <c r="E1" s="310" t="s">
        <v>42</v>
      </c>
      <c r="AJ1" s="37" t="s">
        <v>275</v>
      </c>
    </row>
    <row r="2" spans="1:36" ht="15" x14ac:dyDescent="0.25">
      <c r="E2" s="310"/>
    </row>
    <row r="3" spans="1:36" ht="15" x14ac:dyDescent="0.25">
      <c r="E3" s="310"/>
      <c r="F3" s="411">
        <v>2022</v>
      </c>
      <c r="G3" s="412"/>
      <c r="H3" s="412"/>
      <c r="I3" s="412"/>
      <c r="J3" s="413"/>
      <c r="O3" s="414" t="s">
        <v>335</v>
      </c>
      <c r="P3" s="415"/>
      <c r="Q3" s="415"/>
      <c r="R3" s="415"/>
      <c r="S3" s="415"/>
      <c r="T3" s="415"/>
      <c r="U3" s="415"/>
      <c r="V3" s="415"/>
      <c r="W3" s="415"/>
      <c r="X3" s="416"/>
      <c r="Y3" s="404" t="s">
        <v>336</v>
      </c>
      <c r="Z3" s="404"/>
      <c r="AA3" s="404"/>
      <c r="AB3" s="311">
        <v>2023</v>
      </c>
      <c r="AC3" s="360">
        <v>2023</v>
      </c>
      <c r="AD3" s="405" t="s">
        <v>309</v>
      </c>
      <c r="AE3" s="406"/>
      <c r="AF3" s="407"/>
      <c r="AG3" s="408" t="s">
        <v>469</v>
      </c>
      <c r="AH3" s="409"/>
      <c r="AI3" s="409"/>
      <c r="AJ3" s="410"/>
    </row>
    <row r="4" spans="1:36" ht="89.25" x14ac:dyDescent="0.2">
      <c r="A4" s="312" t="s">
        <v>337</v>
      </c>
      <c r="B4" s="312" t="s">
        <v>338</v>
      </c>
      <c r="C4" s="313" t="s">
        <v>339</v>
      </c>
      <c r="D4" s="313" t="s">
        <v>340</v>
      </c>
      <c r="E4" s="215"/>
      <c r="F4" s="314" t="s">
        <v>341</v>
      </c>
      <c r="G4" s="315" t="s">
        <v>342</v>
      </c>
      <c r="H4" s="315" t="s">
        <v>343</v>
      </c>
      <c r="I4" s="315" t="s">
        <v>344</v>
      </c>
      <c r="J4" s="316" t="s">
        <v>161</v>
      </c>
      <c r="K4" s="317" t="s">
        <v>160</v>
      </c>
      <c r="L4" s="317" t="s">
        <v>345</v>
      </c>
      <c r="M4" s="317" t="s">
        <v>346</v>
      </c>
      <c r="N4" s="317" t="s">
        <v>347</v>
      </c>
      <c r="O4" s="318" t="s">
        <v>348</v>
      </c>
      <c r="P4" s="318" t="s">
        <v>349</v>
      </c>
      <c r="Q4" s="318" t="s">
        <v>350</v>
      </c>
      <c r="R4" s="318" t="s">
        <v>351</v>
      </c>
      <c r="S4" s="318" t="s">
        <v>352</v>
      </c>
      <c r="T4" s="318" t="s">
        <v>353</v>
      </c>
      <c r="U4" s="318" t="s">
        <v>354</v>
      </c>
      <c r="V4" s="318" t="s">
        <v>355</v>
      </c>
      <c r="W4" s="318" t="s">
        <v>356</v>
      </c>
      <c r="X4" s="319" t="s">
        <v>357</v>
      </c>
      <c r="Y4" s="318" t="s">
        <v>358</v>
      </c>
      <c r="Z4" s="318" t="s">
        <v>359</v>
      </c>
      <c r="AA4" s="318" t="s">
        <v>360</v>
      </c>
      <c r="AB4" s="320" t="s">
        <v>372</v>
      </c>
      <c r="AC4" s="320" t="s">
        <v>471</v>
      </c>
      <c r="AD4" s="309" t="s">
        <v>14</v>
      </c>
      <c r="AE4" s="321" t="s">
        <v>188</v>
      </c>
      <c r="AF4" s="61" t="s">
        <v>189</v>
      </c>
      <c r="AG4" s="62" t="s">
        <v>470</v>
      </c>
      <c r="AH4" s="62" t="s">
        <v>467</v>
      </c>
      <c r="AI4" s="62" t="s">
        <v>468</v>
      </c>
      <c r="AJ4" s="62" t="s">
        <v>190</v>
      </c>
    </row>
    <row r="5" spans="1:36" x14ac:dyDescent="0.2">
      <c r="E5" s="357"/>
      <c r="F5" s="350"/>
      <c r="J5" s="350">
        <f t="shared" ref="J5:J28" si="0">F5+G5+H5+I5</f>
        <v>0</v>
      </c>
      <c r="K5" s="350"/>
      <c r="L5" s="350"/>
      <c r="M5" s="350"/>
      <c r="N5" s="350">
        <f t="shared" ref="N5:N28" si="1">K5-L5-M5</f>
        <v>0</v>
      </c>
      <c r="O5" s="350"/>
      <c r="P5" s="350"/>
      <c r="Q5" s="350"/>
      <c r="R5" s="350"/>
      <c r="S5" s="350"/>
      <c r="T5" s="350"/>
      <c r="U5" s="350"/>
      <c r="V5" s="350"/>
      <c r="W5" s="350"/>
      <c r="X5" s="350">
        <f t="shared" ref="X5:X28" si="2">SUM(O5:W5)</f>
        <v>0</v>
      </c>
      <c r="Y5" s="350"/>
      <c r="Z5" s="350"/>
      <c r="AA5" s="350"/>
      <c r="AB5" s="350">
        <f t="shared" ref="AB5:AB28" si="3">N5+X5+Y5+Z5+AA5</f>
        <v>0</v>
      </c>
      <c r="AC5" s="350"/>
      <c r="AD5" s="350">
        <f t="shared" ref="AD5:AD28" si="4">AC5-J5</f>
        <v>0</v>
      </c>
      <c r="AE5" s="353" t="str">
        <f t="shared" ref="AE5:AE28" si="5">IF(J5=0,"",AD5/J5)</f>
        <v/>
      </c>
      <c r="AG5" s="51">
        <f t="shared" ref="AG5:AG28" si="6">AH5+AI5</f>
        <v>0</v>
      </c>
    </row>
    <row r="6" spans="1:36" ht="15.75" x14ac:dyDescent="0.2">
      <c r="E6" s="322" t="s">
        <v>35</v>
      </c>
      <c r="F6" s="323"/>
      <c r="J6" s="323">
        <f t="shared" si="0"/>
        <v>0</v>
      </c>
      <c r="K6" s="323"/>
      <c r="L6" s="323"/>
      <c r="M6" s="323"/>
      <c r="N6" s="323">
        <f t="shared" si="1"/>
        <v>0</v>
      </c>
      <c r="O6" s="323"/>
      <c r="P6" s="323"/>
      <c r="Q6" s="323"/>
      <c r="R6" s="323"/>
      <c r="S6" s="323"/>
      <c r="T6" s="323"/>
      <c r="U6" s="323"/>
      <c r="V6" s="323"/>
      <c r="W6" s="323"/>
      <c r="X6" s="323">
        <f t="shared" si="2"/>
        <v>0</v>
      </c>
      <c r="Y6" s="323"/>
      <c r="Z6" s="323"/>
      <c r="AA6" s="323"/>
      <c r="AB6" s="343">
        <f t="shared" si="3"/>
        <v>0</v>
      </c>
      <c r="AC6" s="343"/>
      <c r="AD6" s="323">
        <f t="shared" si="4"/>
        <v>0</v>
      </c>
      <c r="AE6" s="344" t="str">
        <f t="shared" si="5"/>
        <v/>
      </c>
      <c r="AG6" s="51">
        <f t="shared" si="6"/>
        <v>0</v>
      </c>
    </row>
    <row r="7" spans="1:36" x14ac:dyDescent="0.2">
      <c r="E7" s="215"/>
      <c r="F7" s="204"/>
      <c r="J7" s="204">
        <f t="shared" si="0"/>
        <v>0</v>
      </c>
      <c r="K7" s="204"/>
      <c r="L7" s="204"/>
      <c r="M7" s="204"/>
      <c r="N7" s="204">
        <f t="shared" si="1"/>
        <v>0</v>
      </c>
      <c r="O7" s="204"/>
      <c r="P7" s="204"/>
      <c r="Q7" s="204"/>
      <c r="R7" s="204"/>
      <c r="S7" s="204"/>
      <c r="T7" s="204"/>
      <c r="U7" s="204"/>
      <c r="V7" s="204"/>
      <c r="W7" s="204"/>
      <c r="X7" s="204">
        <f t="shared" si="2"/>
        <v>0</v>
      </c>
      <c r="Y7" s="204"/>
      <c r="Z7" s="204"/>
      <c r="AA7" s="204"/>
      <c r="AB7" s="304">
        <f t="shared" si="3"/>
        <v>0</v>
      </c>
      <c r="AC7" s="304"/>
      <c r="AD7" s="204">
        <f t="shared" si="4"/>
        <v>0</v>
      </c>
      <c r="AE7" s="225" t="str">
        <f t="shared" si="5"/>
        <v/>
      </c>
      <c r="AG7" s="51">
        <f t="shared" si="6"/>
        <v>0</v>
      </c>
    </row>
    <row r="8" spans="1:36" x14ac:dyDescent="0.2">
      <c r="E8" s="324" t="s">
        <v>73</v>
      </c>
      <c r="F8" s="196">
        <f>SUM(F16,F19,F21,F23,F26)</f>
        <v>4653907</v>
      </c>
      <c r="H8" s="196">
        <f>SUM(H16,H19,H21,H23,H26)</f>
        <v>654704</v>
      </c>
      <c r="I8" s="196">
        <f>SUM(I16,I19,I21,I23,I26)</f>
        <v>285284</v>
      </c>
      <c r="J8" s="196">
        <f t="shared" si="0"/>
        <v>5593895</v>
      </c>
      <c r="K8" s="196">
        <f>SUM(K16,K19,K21,K23,K26)</f>
        <v>4653907</v>
      </c>
      <c r="L8" s="196">
        <f>SUM(L16,L19,L21,L23,L27)</f>
        <v>9600</v>
      </c>
      <c r="M8" s="196">
        <f>SUM(M16,M19,M21,M23,M26)</f>
        <v>90382</v>
      </c>
      <c r="N8" s="196">
        <f t="shared" si="1"/>
        <v>4553925</v>
      </c>
      <c r="O8" s="196"/>
      <c r="P8" s="196"/>
      <c r="Q8" s="196"/>
      <c r="R8" s="196">
        <f>SUM(R16,R19,R21,R23,R27)</f>
        <v>351477</v>
      </c>
      <c r="S8" s="196">
        <f>SUM(S16,S19,S21,S23,S27)</f>
        <v>36098</v>
      </c>
      <c r="T8" s="196">
        <f>SUM(T16,T19,T21,T23,T26)</f>
        <v>427300</v>
      </c>
      <c r="U8" s="196"/>
      <c r="V8" s="196"/>
      <c r="W8" s="196"/>
      <c r="X8" s="196">
        <f t="shared" si="2"/>
        <v>814875</v>
      </c>
      <c r="Y8" s="196">
        <f>SUM(Y16,Y19,Y21,Y23,Y26)</f>
        <v>12100</v>
      </c>
      <c r="Z8" s="196">
        <f>SUM(Z16,Z19,Z21,Z23,Z26)</f>
        <v>86100</v>
      </c>
      <c r="AA8" s="196"/>
      <c r="AB8" s="325">
        <f t="shared" si="3"/>
        <v>5467000</v>
      </c>
      <c r="AC8" s="325"/>
      <c r="AD8" s="196">
        <f t="shared" si="4"/>
        <v>-5593895</v>
      </c>
      <c r="AE8" s="228">
        <f t="shared" si="5"/>
        <v>-1</v>
      </c>
      <c r="AG8" s="51">
        <f t="shared" si="6"/>
        <v>0</v>
      </c>
    </row>
    <row r="9" spans="1:36" x14ac:dyDescent="0.2">
      <c r="E9" s="326" t="s">
        <v>94</v>
      </c>
      <c r="F9" s="197">
        <v>89000</v>
      </c>
      <c r="J9" s="197">
        <f t="shared" si="0"/>
        <v>89000</v>
      </c>
      <c r="K9" s="197">
        <v>89000</v>
      </c>
      <c r="L9" s="197"/>
      <c r="M9" s="197"/>
      <c r="N9" s="197">
        <f t="shared" si="1"/>
        <v>89000</v>
      </c>
      <c r="O9" s="197"/>
      <c r="P9" s="197"/>
      <c r="Q9" s="197"/>
      <c r="R9" s="197"/>
      <c r="S9" s="197"/>
      <c r="T9" s="197"/>
      <c r="U9" s="197"/>
      <c r="V9" s="197"/>
      <c r="W9" s="197"/>
      <c r="X9" s="197">
        <f t="shared" si="2"/>
        <v>0</v>
      </c>
      <c r="Y9" s="197"/>
      <c r="Z9" s="197"/>
      <c r="AA9" s="197"/>
      <c r="AB9" s="327">
        <f t="shared" si="3"/>
        <v>89000</v>
      </c>
      <c r="AC9" s="327"/>
      <c r="AD9" s="197">
        <f t="shared" si="4"/>
        <v>-89000</v>
      </c>
      <c r="AE9" s="150">
        <f t="shared" si="5"/>
        <v>-1</v>
      </c>
      <c r="AG9" s="51">
        <f t="shared" si="6"/>
        <v>0</v>
      </c>
    </row>
    <row r="10" spans="1:36" x14ac:dyDescent="0.2">
      <c r="E10" s="324" t="s">
        <v>43</v>
      </c>
      <c r="F10" s="196">
        <f>SUM(F11:F13)</f>
        <v>4653907</v>
      </c>
      <c r="H10" s="196">
        <f>SUM(H11:H13)</f>
        <v>654704</v>
      </c>
      <c r="I10" s="196">
        <f>SUM(I11:I13)</f>
        <v>285284</v>
      </c>
      <c r="J10" s="196">
        <f t="shared" si="0"/>
        <v>5593895</v>
      </c>
      <c r="K10" s="196">
        <f>SUM(K11:K13)</f>
        <v>4653907</v>
      </c>
      <c r="L10" s="196">
        <f>SUM(L11:L13)</f>
        <v>9600</v>
      </c>
      <c r="M10" s="196">
        <f t="shared" ref="M10" si="7">SUM(M11:M13)</f>
        <v>90382</v>
      </c>
      <c r="N10" s="196">
        <f t="shared" si="1"/>
        <v>4553925</v>
      </c>
      <c r="O10" s="196"/>
      <c r="P10" s="196"/>
      <c r="Q10" s="196"/>
      <c r="R10" s="196">
        <f>SUM(R11:R13)</f>
        <v>351477</v>
      </c>
      <c r="S10" s="196">
        <f>SUM(S11:S13)</f>
        <v>36098</v>
      </c>
      <c r="T10" s="196">
        <f>SUM(T11:T13)</f>
        <v>427300</v>
      </c>
      <c r="U10" s="196"/>
      <c r="V10" s="196"/>
      <c r="W10" s="196"/>
      <c r="X10" s="196">
        <f t="shared" si="2"/>
        <v>814875</v>
      </c>
      <c r="Y10" s="196">
        <f>SUM(Y11:Y13)</f>
        <v>12100</v>
      </c>
      <c r="Z10" s="196">
        <f>SUM(Z11:Z13)</f>
        <v>86100</v>
      </c>
      <c r="AA10" s="196"/>
      <c r="AB10" s="325">
        <f t="shared" si="3"/>
        <v>5467000</v>
      </c>
      <c r="AC10" s="325"/>
      <c r="AD10" s="196">
        <f t="shared" si="4"/>
        <v>-5593895</v>
      </c>
      <c r="AE10" s="228">
        <f t="shared" si="5"/>
        <v>-1</v>
      </c>
      <c r="AG10" s="51">
        <f t="shared" si="6"/>
        <v>0</v>
      </c>
    </row>
    <row r="11" spans="1:36" x14ac:dyDescent="0.2">
      <c r="E11" s="326" t="s">
        <v>44</v>
      </c>
      <c r="F11" s="197">
        <f>'[3]2.2 OMATULUD'!J425</f>
        <v>9600</v>
      </c>
      <c r="J11" s="197">
        <f t="shared" si="0"/>
        <v>9600</v>
      </c>
      <c r="K11" s="197">
        <v>9600</v>
      </c>
      <c r="L11" s="197">
        <v>9600</v>
      </c>
      <c r="M11" s="197"/>
      <c r="N11" s="197">
        <f t="shared" si="1"/>
        <v>0</v>
      </c>
      <c r="O11" s="197"/>
      <c r="P11" s="197"/>
      <c r="Q11" s="197"/>
      <c r="R11" s="197"/>
      <c r="S11" s="197"/>
      <c r="T11" s="197"/>
      <c r="U11" s="197"/>
      <c r="V11" s="197"/>
      <c r="W11" s="197"/>
      <c r="X11" s="197">
        <f t="shared" si="2"/>
        <v>0</v>
      </c>
      <c r="Y11" s="197">
        <f>'[4]2.2 OMATULUD'!E500</f>
        <v>12100</v>
      </c>
      <c r="Z11" s="197"/>
      <c r="AA11" s="197"/>
      <c r="AB11" s="327">
        <f t="shared" si="3"/>
        <v>12100</v>
      </c>
      <c r="AC11" s="327"/>
      <c r="AD11" s="197">
        <f t="shared" si="4"/>
        <v>-9600</v>
      </c>
      <c r="AE11" s="150">
        <f t="shared" si="5"/>
        <v>-1</v>
      </c>
      <c r="AG11" s="51">
        <f t="shared" si="6"/>
        <v>0</v>
      </c>
    </row>
    <row r="12" spans="1:36" x14ac:dyDescent="0.2">
      <c r="E12" s="328" t="s">
        <v>0</v>
      </c>
      <c r="F12" s="197">
        <v>90382</v>
      </c>
      <c r="J12" s="197">
        <f t="shared" si="0"/>
        <v>90382</v>
      </c>
      <c r="K12" s="197">
        <v>90382</v>
      </c>
      <c r="L12" s="197"/>
      <c r="M12" s="197">
        <v>90382</v>
      </c>
      <c r="N12" s="197">
        <f t="shared" si="1"/>
        <v>0</v>
      </c>
      <c r="O12" s="197"/>
      <c r="P12" s="197"/>
      <c r="Q12" s="197"/>
      <c r="R12" s="197"/>
      <c r="S12" s="197"/>
      <c r="T12" s="197"/>
      <c r="U12" s="197"/>
      <c r="V12" s="197"/>
      <c r="W12" s="197"/>
      <c r="X12" s="197">
        <f t="shared" si="2"/>
        <v>0</v>
      </c>
      <c r="Y12" s="197"/>
      <c r="Z12" s="197">
        <f>'[4]2.3 TOETUSED'!C15</f>
        <v>86100</v>
      </c>
      <c r="AA12" s="197"/>
      <c r="AB12" s="327">
        <f t="shared" si="3"/>
        <v>86100</v>
      </c>
      <c r="AC12" s="327"/>
      <c r="AD12" s="197">
        <f t="shared" si="4"/>
        <v>-90382</v>
      </c>
      <c r="AE12" s="150">
        <f t="shared" si="5"/>
        <v>-1</v>
      </c>
      <c r="AG12" s="51">
        <f t="shared" si="6"/>
        <v>0</v>
      </c>
    </row>
    <row r="13" spans="1:36" x14ac:dyDescent="0.2">
      <c r="E13" s="328" t="s">
        <v>45</v>
      </c>
      <c r="F13" s="197">
        <f>F8-F11-F12</f>
        <v>4553925</v>
      </c>
      <c r="H13" s="197">
        <f>H8-H11-H12</f>
        <v>654704</v>
      </c>
      <c r="I13" s="197">
        <f>I8-I11-I12</f>
        <v>285284</v>
      </c>
      <c r="J13" s="197">
        <f t="shared" si="0"/>
        <v>5493913</v>
      </c>
      <c r="K13" s="197">
        <f>K8-K11-K12</f>
        <v>4553925</v>
      </c>
      <c r="L13" s="197">
        <f>L8-L11-L12</f>
        <v>0</v>
      </c>
      <c r="M13" s="197">
        <f t="shared" ref="M13" si="8">M8-M11-M12</f>
        <v>0</v>
      </c>
      <c r="N13" s="197">
        <f t="shared" si="1"/>
        <v>4553925</v>
      </c>
      <c r="O13" s="197"/>
      <c r="P13" s="197"/>
      <c r="Q13" s="197"/>
      <c r="R13" s="197">
        <f>R8-R11-R12</f>
        <v>351477</v>
      </c>
      <c r="S13" s="197">
        <f>S8-S11-S12</f>
        <v>36098</v>
      </c>
      <c r="T13" s="197">
        <f>T8-T11-T12</f>
        <v>427300</v>
      </c>
      <c r="U13" s="197"/>
      <c r="V13" s="197"/>
      <c r="W13" s="197"/>
      <c r="X13" s="197">
        <f t="shared" si="2"/>
        <v>814875</v>
      </c>
      <c r="Y13" s="197">
        <f>Y8-Y11-Y12</f>
        <v>0</v>
      </c>
      <c r="Z13" s="197">
        <f>Z8-Z11-Z12</f>
        <v>0</v>
      </c>
      <c r="AA13" s="197"/>
      <c r="AB13" s="327">
        <f t="shared" si="3"/>
        <v>5368800</v>
      </c>
      <c r="AC13" s="327"/>
      <c r="AD13" s="197">
        <f t="shared" si="4"/>
        <v>-5493913</v>
      </c>
      <c r="AE13" s="150">
        <f t="shared" si="5"/>
        <v>-1</v>
      </c>
      <c r="AG13" s="51">
        <f t="shared" si="6"/>
        <v>0</v>
      </c>
    </row>
    <row r="14" spans="1:36" s="10" customFormat="1" x14ac:dyDescent="0.2">
      <c r="E14" s="329" t="s">
        <v>172</v>
      </c>
      <c r="F14" s="198">
        <f>F17</f>
        <v>2809770</v>
      </c>
      <c r="H14" s="198">
        <f>H17+H24</f>
        <v>-21306</v>
      </c>
      <c r="I14" s="198">
        <f>I17</f>
        <v>213217</v>
      </c>
      <c r="J14" s="198">
        <f t="shared" si="0"/>
        <v>3001681</v>
      </c>
      <c r="K14" s="198">
        <f>K17</f>
        <v>2809770</v>
      </c>
      <c r="L14" s="345"/>
      <c r="M14" s="198"/>
      <c r="N14" s="198">
        <f t="shared" si="1"/>
        <v>2809770</v>
      </c>
      <c r="O14" s="198"/>
      <c r="P14" s="198"/>
      <c r="Q14" s="198"/>
      <c r="R14" s="198">
        <f>R17</f>
        <v>259299</v>
      </c>
      <c r="S14" s="198">
        <f>S17</f>
        <v>26680</v>
      </c>
      <c r="T14" s="345"/>
      <c r="U14" s="198"/>
      <c r="V14" s="198"/>
      <c r="W14" s="198">
        <f>W17+W24</f>
        <v>-64349</v>
      </c>
      <c r="X14" s="198">
        <f t="shared" si="2"/>
        <v>221630</v>
      </c>
      <c r="Y14" s="345"/>
      <c r="Z14" s="198">
        <f>Z17+Z24</f>
        <v>64349</v>
      </c>
      <c r="AA14" s="198"/>
      <c r="AB14" s="330">
        <f>N14+X14+Y14+Z14+AA14</f>
        <v>3095749</v>
      </c>
      <c r="AC14" s="330"/>
      <c r="AD14" s="198">
        <f t="shared" si="4"/>
        <v>-3001681</v>
      </c>
      <c r="AE14" s="331">
        <f t="shared" si="5"/>
        <v>-1</v>
      </c>
      <c r="AG14" s="10">
        <f t="shared" si="6"/>
        <v>0</v>
      </c>
    </row>
    <row r="15" spans="1:36" x14ac:dyDescent="0.2">
      <c r="E15" s="215"/>
      <c r="F15" s="204"/>
      <c r="H15" s="16"/>
      <c r="J15" s="204">
        <f t="shared" si="0"/>
        <v>0</v>
      </c>
      <c r="K15" s="204"/>
      <c r="L15" s="204"/>
      <c r="M15" s="204"/>
      <c r="N15" s="204">
        <f t="shared" si="1"/>
        <v>0</v>
      </c>
      <c r="O15" s="204"/>
      <c r="P15" s="204"/>
      <c r="Q15" s="204"/>
      <c r="R15" s="204"/>
      <c r="S15" s="204"/>
      <c r="T15" s="204"/>
      <c r="U15" s="204"/>
      <c r="V15" s="204"/>
      <c r="W15" s="204"/>
      <c r="X15" s="204">
        <f t="shared" si="2"/>
        <v>0</v>
      </c>
      <c r="Y15" s="204"/>
      <c r="Z15" s="204"/>
      <c r="AA15" s="204"/>
      <c r="AB15" s="304">
        <f t="shared" si="3"/>
        <v>0</v>
      </c>
      <c r="AC15" s="304"/>
      <c r="AD15" s="204">
        <f t="shared" si="4"/>
        <v>0</v>
      </c>
      <c r="AE15" s="225" t="str">
        <f t="shared" si="5"/>
        <v/>
      </c>
      <c r="AG15" s="51">
        <f t="shared" si="6"/>
        <v>0</v>
      </c>
    </row>
    <row r="16" spans="1:36" x14ac:dyDescent="0.2">
      <c r="A16" s="51" t="s">
        <v>166</v>
      </c>
      <c r="B16" s="51" t="s">
        <v>167</v>
      </c>
      <c r="C16" s="332"/>
      <c r="D16" s="332"/>
      <c r="E16" s="333" t="s">
        <v>35</v>
      </c>
      <c r="F16" s="334">
        <v>3940942</v>
      </c>
      <c r="H16" s="334">
        <v>-86345</v>
      </c>
      <c r="I16" s="334">
        <v>285284</v>
      </c>
      <c r="J16" s="334">
        <f t="shared" si="0"/>
        <v>4139881</v>
      </c>
      <c r="K16" s="334">
        <v>3940942</v>
      </c>
      <c r="L16" s="334">
        <v>9600</v>
      </c>
      <c r="M16" s="334"/>
      <c r="N16" s="334">
        <f t="shared" si="1"/>
        <v>3931342</v>
      </c>
      <c r="O16" s="334"/>
      <c r="P16" s="334"/>
      <c r="Q16" s="334"/>
      <c r="R16" s="334">
        <f>285285+61658+4534</f>
        <v>351477</v>
      </c>
      <c r="S16" s="334">
        <v>36098</v>
      </c>
      <c r="T16" s="334">
        <v>-12700</v>
      </c>
      <c r="U16" s="334"/>
      <c r="V16" s="334"/>
      <c r="W16" s="334"/>
      <c r="X16" s="334">
        <f t="shared" si="2"/>
        <v>374875</v>
      </c>
      <c r="Y16" s="334">
        <v>12100</v>
      </c>
      <c r="Z16" s="334"/>
      <c r="AA16" s="334"/>
      <c r="AB16" s="335">
        <f t="shared" si="3"/>
        <v>4318317</v>
      </c>
      <c r="AC16" s="335"/>
      <c r="AD16" s="334">
        <f t="shared" si="4"/>
        <v>-4139881</v>
      </c>
      <c r="AE16" s="225">
        <f t="shared" si="5"/>
        <v>-1</v>
      </c>
      <c r="AG16" s="51">
        <f t="shared" si="6"/>
        <v>0</v>
      </c>
    </row>
    <row r="17" spans="1:33" x14ac:dyDescent="0.2">
      <c r="E17" s="199" t="s">
        <v>46</v>
      </c>
      <c r="F17" s="195">
        <v>2809770</v>
      </c>
      <c r="H17" s="195">
        <v>-63994</v>
      </c>
      <c r="I17" s="195">
        <v>213217</v>
      </c>
      <c r="J17" s="195">
        <f t="shared" si="0"/>
        <v>2958993</v>
      </c>
      <c r="K17" s="195">
        <v>2809770</v>
      </c>
      <c r="L17" s="195"/>
      <c r="M17" s="195"/>
      <c r="N17" s="195">
        <f t="shared" si="1"/>
        <v>2809770</v>
      </c>
      <c r="O17" s="195"/>
      <c r="P17" s="195"/>
      <c r="Q17" s="195"/>
      <c r="R17" s="195">
        <f>213217+46082</f>
        <v>259299</v>
      </c>
      <c r="S17" s="195">
        <v>26680</v>
      </c>
      <c r="T17" s="340"/>
      <c r="U17" s="195"/>
      <c r="V17" s="195"/>
      <c r="W17" s="351">
        <v>-64349</v>
      </c>
      <c r="X17" s="195">
        <f t="shared" si="2"/>
        <v>221630</v>
      </c>
      <c r="Y17" s="340"/>
      <c r="Z17" s="340"/>
      <c r="AA17" s="195"/>
      <c r="AB17" s="193">
        <f t="shared" si="3"/>
        <v>3031400</v>
      </c>
      <c r="AC17" s="193"/>
      <c r="AD17" s="195">
        <f t="shared" si="4"/>
        <v>-2958993</v>
      </c>
      <c r="AE17" s="337">
        <f t="shared" si="5"/>
        <v>-1</v>
      </c>
      <c r="AG17" s="51">
        <f t="shared" si="6"/>
        <v>0</v>
      </c>
    </row>
    <row r="18" spans="1:33" x14ac:dyDescent="0.2">
      <c r="E18" s="199"/>
      <c r="F18" s="195"/>
      <c r="H18" s="19"/>
      <c r="J18" s="195">
        <f t="shared" si="0"/>
        <v>0</v>
      </c>
      <c r="K18" s="195"/>
      <c r="L18" s="195"/>
      <c r="M18" s="195"/>
      <c r="N18" s="195">
        <f t="shared" si="1"/>
        <v>0</v>
      </c>
      <c r="O18" s="195"/>
      <c r="P18" s="195"/>
      <c r="Q18" s="195"/>
      <c r="R18" s="195"/>
      <c r="S18" s="195"/>
      <c r="T18" s="195"/>
      <c r="U18" s="195"/>
      <c r="V18" s="195"/>
      <c r="W18" s="195"/>
      <c r="X18" s="195">
        <f t="shared" si="2"/>
        <v>0</v>
      </c>
      <c r="Y18" s="195"/>
      <c r="Z18" s="195"/>
      <c r="AA18" s="195"/>
      <c r="AB18" s="193">
        <f t="shared" si="3"/>
        <v>0</v>
      </c>
      <c r="AC18" s="193"/>
      <c r="AD18" s="195">
        <f t="shared" si="4"/>
        <v>0</v>
      </c>
      <c r="AE18" s="337" t="str">
        <f t="shared" si="5"/>
        <v/>
      </c>
      <c r="AG18" s="51">
        <f t="shared" si="6"/>
        <v>0</v>
      </c>
    </row>
    <row r="19" spans="1:33" x14ac:dyDescent="0.2">
      <c r="A19" s="51" t="s">
        <v>166</v>
      </c>
      <c r="B19" s="51" t="s">
        <v>167</v>
      </c>
      <c r="C19" s="332"/>
      <c r="D19" s="332"/>
      <c r="E19" s="333" t="s">
        <v>86</v>
      </c>
      <c r="F19" s="334">
        <v>77000</v>
      </c>
      <c r="H19" s="200"/>
      <c r="J19" s="334">
        <f t="shared" si="0"/>
        <v>77000</v>
      </c>
      <c r="K19" s="334">
        <v>77000</v>
      </c>
      <c r="L19" s="334"/>
      <c r="M19" s="334"/>
      <c r="N19" s="334">
        <f t="shared" si="1"/>
        <v>77000</v>
      </c>
      <c r="O19" s="334"/>
      <c r="P19" s="334"/>
      <c r="Q19" s="334"/>
      <c r="R19" s="334"/>
      <c r="S19" s="334"/>
      <c r="T19" s="334"/>
      <c r="U19" s="334"/>
      <c r="V19" s="334"/>
      <c r="W19" s="334"/>
      <c r="X19" s="334">
        <f t="shared" si="2"/>
        <v>0</v>
      </c>
      <c r="Y19" s="334"/>
      <c r="Z19" s="334"/>
      <c r="AA19" s="334"/>
      <c r="AB19" s="335">
        <f t="shared" si="3"/>
        <v>77000</v>
      </c>
      <c r="AC19" s="335"/>
      <c r="AD19" s="334">
        <f t="shared" si="4"/>
        <v>-77000</v>
      </c>
      <c r="AE19" s="225">
        <f t="shared" si="5"/>
        <v>-1</v>
      </c>
      <c r="AG19" s="51">
        <f t="shared" si="6"/>
        <v>0</v>
      </c>
    </row>
    <row r="20" spans="1:33" x14ac:dyDescent="0.2">
      <c r="E20" s="333"/>
      <c r="F20" s="334"/>
      <c r="H20" s="195"/>
      <c r="J20" s="334">
        <f t="shared" si="0"/>
        <v>0</v>
      </c>
      <c r="K20" s="334"/>
      <c r="L20" s="334"/>
      <c r="M20" s="334"/>
      <c r="N20" s="334">
        <f t="shared" si="1"/>
        <v>0</v>
      </c>
      <c r="O20" s="334"/>
      <c r="P20" s="334"/>
      <c r="Q20" s="334"/>
      <c r="R20" s="334"/>
      <c r="S20" s="334"/>
      <c r="T20" s="334"/>
      <c r="U20" s="334"/>
      <c r="V20" s="334"/>
      <c r="W20" s="334"/>
      <c r="X20" s="334">
        <f t="shared" si="2"/>
        <v>0</v>
      </c>
      <c r="Y20" s="334"/>
      <c r="Z20" s="334"/>
      <c r="AA20" s="334"/>
      <c r="AB20" s="335">
        <f t="shared" si="3"/>
        <v>0</v>
      </c>
      <c r="AC20" s="335"/>
      <c r="AD20" s="334">
        <f t="shared" si="4"/>
        <v>0</v>
      </c>
      <c r="AE20" s="225" t="str">
        <f t="shared" si="5"/>
        <v/>
      </c>
      <c r="AG20" s="51">
        <f t="shared" si="6"/>
        <v>0</v>
      </c>
    </row>
    <row r="21" spans="1:33" x14ac:dyDescent="0.2">
      <c r="A21" s="51" t="s">
        <v>166</v>
      </c>
      <c r="B21" s="51" t="s">
        <v>167</v>
      </c>
      <c r="C21" s="332"/>
      <c r="D21" s="332"/>
      <c r="E21" s="333" t="s">
        <v>87</v>
      </c>
      <c r="F21" s="334">
        <v>61200</v>
      </c>
      <c r="H21" s="19"/>
      <c r="J21" s="334">
        <f t="shared" si="0"/>
        <v>61200</v>
      </c>
      <c r="K21" s="334">
        <v>61200</v>
      </c>
      <c r="L21" s="334"/>
      <c r="M21" s="334"/>
      <c r="N21" s="334">
        <f t="shared" si="1"/>
        <v>61200</v>
      </c>
      <c r="O21" s="334"/>
      <c r="P21" s="334"/>
      <c r="Q21" s="334"/>
      <c r="R21" s="334"/>
      <c r="S21" s="334"/>
      <c r="T21" s="334"/>
      <c r="U21" s="334"/>
      <c r="V21" s="334"/>
      <c r="W21" s="334"/>
      <c r="X21" s="334">
        <f t="shared" si="2"/>
        <v>0</v>
      </c>
      <c r="Y21" s="334"/>
      <c r="Z21" s="334"/>
      <c r="AA21" s="334"/>
      <c r="AB21" s="335">
        <f t="shared" si="3"/>
        <v>61200</v>
      </c>
      <c r="AC21" s="335"/>
      <c r="AD21" s="334">
        <f t="shared" si="4"/>
        <v>-61200</v>
      </c>
      <c r="AE21" s="225">
        <f t="shared" si="5"/>
        <v>-1</v>
      </c>
      <c r="AG21" s="51">
        <f t="shared" si="6"/>
        <v>0</v>
      </c>
    </row>
    <row r="22" spans="1:33" x14ac:dyDescent="0.2">
      <c r="E22" s="352"/>
      <c r="F22" s="196"/>
      <c r="H22" s="19"/>
      <c r="J22" s="196">
        <f t="shared" si="0"/>
        <v>0</v>
      </c>
      <c r="K22" s="196"/>
      <c r="L22" s="196"/>
      <c r="M22" s="196"/>
      <c r="N22" s="196">
        <f t="shared" si="1"/>
        <v>0</v>
      </c>
      <c r="O22" s="196"/>
      <c r="P22" s="196"/>
      <c r="Q22" s="196"/>
      <c r="R22" s="196"/>
      <c r="S22" s="196"/>
      <c r="T22" s="196"/>
      <c r="U22" s="196"/>
      <c r="V22" s="196"/>
      <c r="W22" s="196"/>
      <c r="X22" s="196">
        <f t="shared" si="2"/>
        <v>0</v>
      </c>
      <c r="Y22" s="196"/>
      <c r="Z22" s="196"/>
      <c r="AA22" s="196"/>
      <c r="AB22" s="325">
        <f t="shared" si="3"/>
        <v>0</v>
      </c>
      <c r="AC22" s="325"/>
      <c r="AD22" s="196">
        <f t="shared" si="4"/>
        <v>0</v>
      </c>
      <c r="AE22" s="228" t="str">
        <f t="shared" si="5"/>
        <v/>
      </c>
      <c r="AG22" s="51">
        <f t="shared" si="6"/>
        <v>0</v>
      </c>
    </row>
    <row r="23" spans="1:33" x14ac:dyDescent="0.2">
      <c r="A23" s="51" t="s">
        <v>162</v>
      </c>
      <c r="B23" s="51" t="s">
        <v>167</v>
      </c>
      <c r="C23" s="332"/>
      <c r="D23" s="332"/>
      <c r="E23" s="338" t="s">
        <v>88</v>
      </c>
      <c r="F23" s="200">
        <v>274765</v>
      </c>
      <c r="H23" s="19">
        <v>57117</v>
      </c>
      <c r="J23" s="200">
        <f t="shared" si="0"/>
        <v>331882</v>
      </c>
      <c r="K23" s="200">
        <v>274765</v>
      </c>
      <c r="L23" s="200"/>
      <c r="M23" s="200">
        <v>90382</v>
      </c>
      <c r="N23" s="200">
        <f t="shared" si="1"/>
        <v>184383</v>
      </c>
      <c r="O23" s="200"/>
      <c r="P23" s="200"/>
      <c r="Q23" s="200"/>
      <c r="R23" s="200"/>
      <c r="S23" s="200"/>
      <c r="T23" s="200"/>
      <c r="U23" s="200"/>
      <c r="V23" s="200"/>
      <c r="W23" s="200"/>
      <c r="X23" s="200">
        <f t="shared" si="2"/>
        <v>0</v>
      </c>
      <c r="Y23" s="200"/>
      <c r="Z23" s="200">
        <v>86100</v>
      </c>
      <c r="AA23" s="200"/>
      <c r="AB23" s="339">
        <f t="shared" si="3"/>
        <v>270483</v>
      </c>
      <c r="AC23" s="339"/>
      <c r="AD23" s="200">
        <f t="shared" si="4"/>
        <v>-331882</v>
      </c>
      <c r="AE23" s="225">
        <f t="shared" si="5"/>
        <v>-1</v>
      </c>
      <c r="AG23" s="51">
        <f t="shared" si="6"/>
        <v>0</v>
      </c>
    </row>
    <row r="24" spans="1:33" x14ac:dyDescent="0.2">
      <c r="E24" s="199" t="s">
        <v>46</v>
      </c>
      <c r="F24" s="200"/>
      <c r="H24" s="336">
        <v>42688</v>
      </c>
      <c r="J24" s="195">
        <f t="shared" si="0"/>
        <v>42688</v>
      </c>
      <c r="K24" s="200"/>
      <c r="L24" s="200"/>
      <c r="M24" s="200"/>
      <c r="N24" s="200"/>
      <c r="O24" s="200"/>
      <c r="P24" s="200"/>
      <c r="Q24" s="200"/>
      <c r="R24" s="358"/>
      <c r="S24" s="358"/>
      <c r="T24" s="358"/>
      <c r="U24" s="200"/>
      <c r="V24" s="200"/>
      <c r="W24" s="200"/>
      <c r="X24" s="200"/>
      <c r="Y24" s="358"/>
      <c r="Z24" s="359">
        <v>64349</v>
      </c>
      <c r="AA24" s="200"/>
      <c r="AB24" s="193">
        <f t="shared" si="3"/>
        <v>64349</v>
      </c>
      <c r="AC24" s="193"/>
      <c r="AD24" s="195">
        <f t="shared" si="4"/>
        <v>-42688</v>
      </c>
      <c r="AE24" s="337">
        <f t="shared" si="5"/>
        <v>-1</v>
      </c>
      <c r="AG24" s="51">
        <f t="shared" si="6"/>
        <v>0</v>
      </c>
    </row>
    <row r="25" spans="1:33" x14ac:dyDescent="0.2">
      <c r="E25" s="347"/>
      <c r="F25" s="348"/>
      <c r="H25" s="19"/>
      <c r="J25" s="348">
        <f t="shared" si="0"/>
        <v>0</v>
      </c>
      <c r="K25" s="348"/>
      <c r="L25" s="348"/>
      <c r="M25" s="348"/>
      <c r="N25" s="348">
        <f t="shared" si="1"/>
        <v>0</v>
      </c>
      <c r="O25" s="348"/>
      <c r="P25" s="348"/>
      <c r="Q25" s="348"/>
      <c r="R25" s="348"/>
      <c r="S25" s="348"/>
      <c r="T25" s="348"/>
      <c r="U25" s="348"/>
      <c r="V25" s="348"/>
      <c r="W25" s="348"/>
      <c r="X25" s="348">
        <f t="shared" si="2"/>
        <v>0</v>
      </c>
      <c r="Y25" s="348"/>
      <c r="Z25" s="348"/>
      <c r="AA25" s="348"/>
      <c r="AB25" s="349">
        <f t="shared" si="3"/>
        <v>0</v>
      </c>
      <c r="AC25" s="349"/>
      <c r="AD25" s="348">
        <f t="shared" si="4"/>
        <v>0</v>
      </c>
      <c r="AE25" s="346" t="str">
        <f t="shared" si="5"/>
        <v/>
      </c>
      <c r="AG25" s="51">
        <f t="shared" si="6"/>
        <v>0</v>
      </c>
    </row>
    <row r="26" spans="1:33" s="53" customFormat="1" ht="36.75" x14ac:dyDescent="0.2">
      <c r="A26" s="53" t="s">
        <v>162</v>
      </c>
      <c r="B26" s="53" t="s">
        <v>167</v>
      </c>
      <c r="C26" s="332"/>
      <c r="D26" s="332"/>
      <c r="E26" s="347" t="s">
        <v>362</v>
      </c>
      <c r="F26" s="348">
        <v>300000</v>
      </c>
      <c r="H26" s="223">
        <v>683932</v>
      </c>
      <c r="J26" s="348">
        <f t="shared" si="0"/>
        <v>983932</v>
      </c>
      <c r="K26" s="348">
        <v>300000</v>
      </c>
      <c r="L26" s="348"/>
      <c r="M26" s="348"/>
      <c r="N26" s="348">
        <f t="shared" si="1"/>
        <v>300000</v>
      </c>
      <c r="O26" s="348"/>
      <c r="P26" s="348"/>
      <c r="Q26" s="348"/>
      <c r="R26" s="348"/>
      <c r="S26" s="348"/>
      <c r="T26" s="348">
        <v>440000</v>
      </c>
      <c r="U26" s="348"/>
      <c r="V26" s="348"/>
      <c r="W26" s="348"/>
      <c r="X26" s="348">
        <f t="shared" si="2"/>
        <v>440000</v>
      </c>
      <c r="Y26" s="348"/>
      <c r="Z26" s="348"/>
      <c r="AA26" s="348"/>
      <c r="AB26" s="349">
        <f t="shared" si="3"/>
        <v>740000</v>
      </c>
      <c r="AC26" s="349"/>
      <c r="AD26" s="348">
        <f t="shared" si="4"/>
        <v>-983932</v>
      </c>
      <c r="AE26" s="346">
        <f t="shared" si="5"/>
        <v>-1</v>
      </c>
      <c r="AG26" s="53">
        <f t="shared" si="6"/>
        <v>0</v>
      </c>
    </row>
    <row r="27" spans="1:33" x14ac:dyDescent="0.2">
      <c r="E27" s="354"/>
      <c r="F27" s="355"/>
      <c r="J27" s="355">
        <f t="shared" si="0"/>
        <v>0</v>
      </c>
      <c r="K27" s="355"/>
      <c r="L27" s="355"/>
      <c r="M27" s="355"/>
      <c r="N27" s="355">
        <f t="shared" si="1"/>
        <v>0</v>
      </c>
      <c r="O27" s="355"/>
      <c r="P27" s="355"/>
      <c r="Q27" s="355"/>
      <c r="R27" s="355"/>
      <c r="S27" s="355"/>
      <c r="T27" s="355"/>
      <c r="U27" s="355"/>
      <c r="V27" s="355"/>
      <c r="W27" s="355"/>
      <c r="X27" s="355">
        <f t="shared" si="2"/>
        <v>0</v>
      </c>
      <c r="Y27" s="355"/>
      <c r="Z27" s="355"/>
      <c r="AA27" s="355"/>
      <c r="AB27" s="356">
        <f t="shared" si="3"/>
        <v>0</v>
      </c>
      <c r="AC27" s="356"/>
      <c r="AD27" s="355">
        <f t="shared" si="4"/>
        <v>0</v>
      </c>
      <c r="AE27" s="232" t="str">
        <f t="shared" si="5"/>
        <v/>
      </c>
      <c r="AG27" s="51">
        <f t="shared" si="6"/>
        <v>0</v>
      </c>
    </row>
    <row r="28" spans="1:33" x14ac:dyDescent="0.2">
      <c r="E28" s="341"/>
      <c r="F28" s="304"/>
      <c r="J28" s="304">
        <f t="shared" si="0"/>
        <v>0</v>
      </c>
      <c r="K28" s="304"/>
      <c r="L28" s="304"/>
      <c r="M28" s="304"/>
      <c r="N28" s="304">
        <f t="shared" si="1"/>
        <v>0</v>
      </c>
      <c r="O28" s="304"/>
      <c r="P28" s="304"/>
      <c r="Q28" s="304"/>
      <c r="R28" s="304"/>
      <c r="S28" s="304"/>
      <c r="T28" s="304"/>
      <c r="U28" s="304"/>
      <c r="V28" s="304"/>
      <c r="W28" s="304"/>
      <c r="X28" s="304">
        <f t="shared" si="2"/>
        <v>0</v>
      </c>
      <c r="Y28" s="304"/>
      <c r="Z28" s="304"/>
      <c r="AA28" s="304"/>
      <c r="AB28" s="304">
        <f t="shared" si="3"/>
        <v>0</v>
      </c>
      <c r="AC28" s="304"/>
      <c r="AD28" s="304">
        <f t="shared" si="4"/>
        <v>0</v>
      </c>
      <c r="AE28" s="342" t="str">
        <f t="shared" si="5"/>
        <v/>
      </c>
      <c r="AG28" s="51">
        <f t="shared" si="6"/>
        <v>0</v>
      </c>
    </row>
  </sheetData>
  <autoFilter ref="A4:AJ28" xr:uid="{00000000-0001-0000-0900-000000000000}"/>
  <mergeCells count="5">
    <mergeCell ref="Y3:AA3"/>
    <mergeCell ref="AD3:AF3"/>
    <mergeCell ref="AG3:AJ3"/>
    <mergeCell ref="F3:J3"/>
    <mergeCell ref="O3:X3"/>
  </mergeCells>
  <dataValidations disablePrompts="1" count="1">
    <dataValidation type="list" allowBlank="1" showInputMessage="1" showErrorMessage="1" sqref="D16 D19 D21 D26 D23:D24" xr:uid="{94621378-D764-4687-AA29-A6081DD95B26}">
      <formula1>INDIRECT($C16)</formula1>
    </dataValidation>
  </dataValidations>
  <pageMargins left="1.1811023622047245" right="0.47244094488188981" top="0.47244094488188981" bottom="0.98425196850393704" header="0.31496062992125984" footer="0.31496062992125984"/>
  <pageSetup paperSize="9" orientation="portrait" r:id="rId1"/>
  <headerFooter>
    <oddFooter>&amp;C&amp;P/&amp;N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CBFF7FF-25DE-49A9-BE59-55E3894D8C91}">
          <x14:formula1>
            <xm:f>list1!$A$1:$A$15</xm:f>
          </x14:formula1>
          <xm:sqref>C16 C19 C21 C23 C26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U34"/>
  <sheetViews>
    <sheetView topLeftCell="A7" zoomScaleNormal="100" workbookViewId="0">
      <selection activeCell="U25" sqref="U25"/>
    </sheetView>
  </sheetViews>
  <sheetFormatPr defaultColWidth="9.28515625" defaultRowHeight="12.75" x14ac:dyDescent="0.2"/>
  <cols>
    <col min="1" max="1" width="3.28515625" style="106" customWidth="1"/>
    <col min="2" max="2" width="13.28515625" style="106" customWidth="1"/>
    <col min="3" max="3" width="12.7109375" style="106" customWidth="1"/>
    <col min="4" max="4" width="7.28515625" style="106" customWidth="1"/>
    <col min="5" max="5" width="5.7109375" style="106" customWidth="1"/>
    <col min="6" max="6" width="12" style="149" customWidth="1"/>
    <col min="7" max="7" width="9.7109375" style="149" customWidth="1"/>
    <col min="8" max="8" width="9.7109375" style="106" customWidth="1"/>
    <col min="9" max="9" width="15.7109375" style="106" customWidth="1"/>
    <col min="10" max="10" width="7.7109375" style="106" customWidth="1"/>
    <col min="11" max="12" width="6.7109375" style="106" customWidth="1"/>
    <col min="13" max="13" width="7" style="106" customWidth="1"/>
    <col min="14" max="14" width="6.42578125" style="106" customWidth="1"/>
    <col min="15" max="16" width="6.28515625" style="106" customWidth="1"/>
    <col min="17" max="17" width="9.5703125" style="106" customWidth="1"/>
    <col min="18" max="18" width="15.7109375" style="106" customWidth="1"/>
    <col min="19" max="16384" width="9.28515625" style="106"/>
  </cols>
  <sheetData>
    <row r="1" spans="1:21" s="102" customFormat="1" ht="15" x14ac:dyDescent="0.25">
      <c r="A1" s="100" t="s">
        <v>250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P1" s="103"/>
      <c r="Q1" s="103"/>
      <c r="R1" s="104" t="s">
        <v>251</v>
      </c>
    </row>
    <row r="2" spans="1:21" ht="12.75" customHeight="1" x14ac:dyDescent="0.2">
      <c r="A2" s="102"/>
      <c r="B2" s="102"/>
      <c r="C2" s="102"/>
      <c r="D2" s="102"/>
      <c r="E2" s="102"/>
      <c r="F2" s="105"/>
      <c r="G2" s="105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21" ht="15.75" x14ac:dyDescent="0.25">
      <c r="A3" s="107" t="s">
        <v>252</v>
      </c>
      <c r="B3" s="107"/>
      <c r="C3" s="107"/>
      <c r="D3" s="102"/>
      <c r="E3" s="102"/>
      <c r="F3" s="105"/>
      <c r="G3" s="105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21" ht="14.25" customHeight="1" x14ac:dyDescent="0.2">
      <c r="A4" s="108" t="s">
        <v>253</v>
      </c>
      <c r="B4" s="108"/>
      <c r="C4" s="108"/>
      <c r="D4" s="102"/>
      <c r="E4" s="102"/>
      <c r="F4" s="105"/>
      <c r="G4" s="105"/>
      <c r="H4" s="102"/>
      <c r="I4" s="102"/>
      <c r="J4" s="102"/>
      <c r="K4" s="102"/>
      <c r="L4" s="102"/>
      <c r="M4" s="102"/>
      <c r="N4" s="417" t="s">
        <v>187</v>
      </c>
      <c r="O4" s="417"/>
      <c r="P4" s="417"/>
      <c r="Q4" s="417"/>
      <c r="R4" s="417"/>
    </row>
    <row r="5" spans="1:21" ht="7.5" customHeight="1" thickBot="1" x14ac:dyDescent="0.25">
      <c r="A5" s="109"/>
      <c r="B5" s="109"/>
      <c r="C5" s="109"/>
      <c r="D5" s="109"/>
      <c r="E5" s="109"/>
      <c r="F5" s="110"/>
      <c r="G5" s="105"/>
      <c r="H5" s="109"/>
      <c r="I5" s="109"/>
      <c r="J5" s="109"/>
      <c r="K5" s="109"/>
      <c r="L5" s="109"/>
      <c r="M5" s="109"/>
      <c r="N5" s="109"/>
      <c r="O5" s="111"/>
      <c r="P5" s="112"/>
      <c r="Q5" s="112"/>
      <c r="R5" s="112"/>
    </row>
    <row r="6" spans="1:21" s="118" customFormat="1" ht="33" customHeight="1" x14ac:dyDescent="0.2">
      <c r="A6" s="113" t="s">
        <v>254</v>
      </c>
      <c r="B6" s="114" t="s">
        <v>255</v>
      </c>
      <c r="C6" s="114" t="s">
        <v>256</v>
      </c>
      <c r="D6" s="114" t="s">
        <v>257</v>
      </c>
      <c r="E6" s="114" t="s">
        <v>258</v>
      </c>
      <c r="F6" s="114" t="s">
        <v>259</v>
      </c>
      <c r="G6" s="115" t="s">
        <v>260</v>
      </c>
      <c r="H6" s="114" t="s">
        <v>261</v>
      </c>
      <c r="I6" s="418" t="s">
        <v>262</v>
      </c>
      <c r="J6" s="419"/>
      <c r="K6" s="420" t="s">
        <v>101</v>
      </c>
      <c r="L6" s="418"/>
      <c r="M6" s="418"/>
      <c r="N6" s="418"/>
      <c r="O6" s="418"/>
      <c r="P6" s="418"/>
      <c r="Q6" s="116"/>
      <c r="R6" s="117" t="s">
        <v>263</v>
      </c>
    </row>
    <row r="7" spans="1:21" s="118" customFormat="1" ht="48.75" thickBot="1" x14ac:dyDescent="0.25">
      <c r="A7" s="119"/>
      <c r="B7" s="120"/>
      <c r="C7" s="120"/>
      <c r="D7" s="121" t="s">
        <v>264</v>
      </c>
      <c r="E7" s="121" t="s">
        <v>264</v>
      </c>
      <c r="F7" s="122"/>
      <c r="G7" s="123" t="s">
        <v>265</v>
      </c>
      <c r="H7" s="124"/>
      <c r="I7" s="125" t="s">
        <v>266</v>
      </c>
      <c r="J7" s="126" t="s">
        <v>267</v>
      </c>
      <c r="K7" s="127" t="s">
        <v>293</v>
      </c>
      <c r="L7" s="127" t="s">
        <v>294</v>
      </c>
      <c r="M7" s="127" t="s">
        <v>295</v>
      </c>
      <c r="N7" s="128">
        <v>2023</v>
      </c>
      <c r="O7" s="128">
        <v>2024</v>
      </c>
      <c r="P7" s="129">
        <v>2025</v>
      </c>
      <c r="Q7" s="130" t="s">
        <v>296</v>
      </c>
      <c r="R7" s="131"/>
    </row>
    <row r="8" spans="1:21" ht="12.75" customHeight="1" x14ac:dyDescent="0.2">
      <c r="A8" s="132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4">
        <v>8</v>
      </c>
      <c r="I8" s="133">
        <v>9</v>
      </c>
      <c r="J8" s="134">
        <v>10</v>
      </c>
      <c r="K8" s="134">
        <v>11</v>
      </c>
      <c r="L8" s="134">
        <v>12</v>
      </c>
      <c r="M8" s="133">
        <v>13</v>
      </c>
      <c r="N8" s="133">
        <v>14</v>
      </c>
      <c r="O8" s="134">
        <v>15</v>
      </c>
      <c r="P8" s="133">
        <v>16</v>
      </c>
      <c r="Q8" s="135">
        <v>17</v>
      </c>
      <c r="R8" s="136">
        <v>18</v>
      </c>
      <c r="S8" s="102"/>
      <c r="T8" s="102"/>
      <c r="U8" s="102"/>
    </row>
    <row r="9" spans="1:21" ht="12.75" customHeight="1" x14ac:dyDescent="0.2">
      <c r="A9" s="421" t="s">
        <v>268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3"/>
      <c r="S9" s="102"/>
      <c r="T9" s="102"/>
      <c r="U9" s="102"/>
    </row>
    <row r="10" spans="1:21" x14ac:dyDescent="0.2">
      <c r="A10" s="424" t="s">
        <v>269</v>
      </c>
      <c r="B10" s="427"/>
      <c r="C10" s="427"/>
      <c r="D10" s="430"/>
      <c r="E10" s="430"/>
      <c r="F10" s="430"/>
      <c r="G10" s="430"/>
      <c r="H10" s="427"/>
      <c r="I10" s="137" t="s">
        <v>270</v>
      </c>
      <c r="J10" s="137"/>
      <c r="K10" s="138"/>
      <c r="L10" s="138"/>
      <c r="M10" s="139"/>
      <c r="N10" s="139"/>
      <c r="O10" s="139"/>
      <c r="P10" s="139"/>
      <c r="Q10" s="140"/>
      <c r="R10" s="141"/>
      <c r="S10" s="102"/>
      <c r="T10" s="102"/>
      <c r="U10" s="102"/>
    </row>
    <row r="11" spans="1:21" ht="34.5" customHeight="1" x14ac:dyDescent="0.2">
      <c r="A11" s="425"/>
      <c r="B11" s="428"/>
      <c r="C11" s="428"/>
      <c r="D11" s="431"/>
      <c r="E11" s="431"/>
      <c r="F11" s="431"/>
      <c r="G11" s="431"/>
      <c r="H11" s="428"/>
      <c r="I11" s="137" t="s">
        <v>271</v>
      </c>
      <c r="J11" s="137"/>
      <c r="K11" s="138"/>
      <c r="L11" s="138"/>
      <c r="M11" s="139"/>
      <c r="N11" s="139"/>
      <c r="O11" s="139"/>
      <c r="P11" s="139"/>
      <c r="Q11" s="140"/>
      <c r="R11" s="141"/>
      <c r="S11" s="102"/>
      <c r="T11" s="102"/>
      <c r="U11" s="102"/>
    </row>
    <row r="12" spans="1:21" ht="47.25" customHeight="1" x14ac:dyDescent="0.2">
      <c r="A12" s="425"/>
      <c r="B12" s="428"/>
      <c r="C12" s="428"/>
      <c r="D12" s="431"/>
      <c r="E12" s="431"/>
      <c r="F12" s="431"/>
      <c r="G12" s="431"/>
      <c r="H12" s="428"/>
      <c r="I12" s="137" t="s">
        <v>272</v>
      </c>
      <c r="J12" s="137"/>
      <c r="K12" s="138"/>
      <c r="L12" s="138"/>
      <c r="M12" s="139"/>
      <c r="N12" s="139"/>
      <c r="O12" s="139"/>
      <c r="P12" s="139"/>
      <c r="Q12" s="140"/>
      <c r="R12" s="141"/>
      <c r="S12" s="102"/>
      <c r="T12" s="102"/>
      <c r="U12" s="102"/>
    </row>
    <row r="13" spans="1:21" ht="25.5" x14ac:dyDescent="0.2">
      <c r="A13" s="425"/>
      <c r="B13" s="428"/>
      <c r="C13" s="428"/>
      <c r="D13" s="431"/>
      <c r="E13" s="431"/>
      <c r="F13" s="431"/>
      <c r="G13" s="431"/>
      <c r="H13" s="428"/>
      <c r="I13" s="137" t="s">
        <v>273</v>
      </c>
      <c r="J13" s="137"/>
      <c r="K13" s="138"/>
      <c r="L13" s="138"/>
      <c r="M13" s="139"/>
      <c r="N13" s="139"/>
      <c r="O13" s="139"/>
      <c r="P13" s="139"/>
      <c r="Q13" s="140"/>
      <c r="R13" s="141"/>
      <c r="S13" s="102"/>
      <c r="T13" s="102"/>
      <c r="U13" s="102"/>
    </row>
    <row r="14" spans="1:21" ht="12.75" customHeight="1" x14ac:dyDescent="0.2">
      <c r="A14" s="426"/>
      <c r="B14" s="429"/>
      <c r="C14" s="429"/>
      <c r="D14" s="432"/>
      <c r="E14" s="432"/>
      <c r="F14" s="432"/>
      <c r="G14" s="432"/>
      <c r="H14" s="429"/>
      <c r="I14" s="137" t="s">
        <v>50</v>
      </c>
      <c r="J14" s="137"/>
      <c r="K14" s="138"/>
      <c r="L14" s="138"/>
      <c r="M14" s="139"/>
      <c r="N14" s="139"/>
      <c r="O14" s="139"/>
      <c r="P14" s="139"/>
      <c r="Q14" s="140"/>
      <c r="R14" s="141"/>
      <c r="S14" s="102"/>
      <c r="T14" s="102"/>
      <c r="U14" s="102"/>
    </row>
    <row r="15" spans="1:21" ht="12.75" customHeight="1" x14ac:dyDescent="0.2">
      <c r="A15" s="421" t="s">
        <v>102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3"/>
      <c r="S15" s="102"/>
      <c r="T15" s="102"/>
      <c r="U15" s="102"/>
    </row>
    <row r="16" spans="1:21" x14ac:dyDescent="0.2">
      <c r="A16" s="424" t="s">
        <v>175</v>
      </c>
      <c r="B16" s="427"/>
      <c r="C16" s="427"/>
      <c r="D16" s="430"/>
      <c r="E16" s="430"/>
      <c r="F16" s="430"/>
      <c r="G16" s="430"/>
      <c r="H16" s="427"/>
      <c r="I16" s="137" t="s">
        <v>270</v>
      </c>
      <c r="J16" s="137"/>
      <c r="K16" s="138"/>
      <c r="L16" s="138"/>
      <c r="M16" s="139"/>
      <c r="N16" s="139"/>
      <c r="O16" s="139"/>
      <c r="P16" s="139"/>
      <c r="Q16" s="140"/>
      <c r="R16" s="141"/>
      <c r="S16" s="102"/>
      <c r="T16" s="102"/>
      <c r="U16" s="102"/>
    </row>
    <row r="17" spans="1:21" ht="34.5" customHeight="1" x14ac:dyDescent="0.2">
      <c r="A17" s="425"/>
      <c r="B17" s="428"/>
      <c r="C17" s="428"/>
      <c r="D17" s="431"/>
      <c r="E17" s="431"/>
      <c r="F17" s="431"/>
      <c r="G17" s="431"/>
      <c r="H17" s="428"/>
      <c r="I17" s="137" t="s">
        <v>271</v>
      </c>
      <c r="J17" s="137"/>
      <c r="K17" s="138"/>
      <c r="L17" s="138"/>
      <c r="M17" s="139"/>
      <c r="N17" s="139"/>
      <c r="O17" s="139"/>
      <c r="P17" s="139"/>
      <c r="Q17" s="140"/>
      <c r="R17" s="141"/>
      <c r="S17" s="102"/>
      <c r="T17" s="102"/>
      <c r="U17" s="102"/>
    </row>
    <row r="18" spans="1:21" ht="47.25" customHeight="1" x14ac:dyDescent="0.2">
      <c r="A18" s="425"/>
      <c r="B18" s="428"/>
      <c r="C18" s="428"/>
      <c r="D18" s="431"/>
      <c r="E18" s="431"/>
      <c r="F18" s="431"/>
      <c r="G18" s="431"/>
      <c r="H18" s="428"/>
      <c r="I18" s="137" t="s">
        <v>272</v>
      </c>
      <c r="J18" s="137"/>
      <c r="K18" s="138"/>
      <c r="L18" s="138"/>
      <c r="M18" s="139"/>
      <c r="N18" s="139"/>
      <c r="O18" s="139"/>
      <c r="P18" s="139"/>
      <c r="Q18" s="140"/>
      <c r="R18" s="141"/>
      <c r="S18" s="102"/>
      <c r="T18" s="102"/>
      <c r="U18" s="102"/>
    </row>
    <row r="19" spans="1:21" ht="25.5" x14ac:dyDescent="0.2">
      <c r="A19" s="425"/>
      <c r="B19" s="428"/>
      <c r="C19" s="428"/>
      <c r="D19" s="431"/>
      <c r="E19" s="431"/>
      <c r="F19" s="431"/>
      <c r="G19" s="431"/>
      <c r="H19" s="428"/>
      <c r="I19" s="137" t="s">
        <v>273</v>
      </c>
      <c r="J19" s="137"/>
      <c r="K19" s="138"/>
      <c r="L19" s="138"/>
      <c r="M19" s="139"/>
      <c r="N19" s="139"/>
      <c r="O19" s="139"/>
      <c r="P19" s="139"/>
      <c r="Q19" s="140"/>
      <c r="R19" s="141"/>
      <c r="S19" s="102"/>
      <c r="T19" s="102"/>
      <c r="U19" s="102"/>
    </row>
    <row r="20" spans="1:21" ht="12.75" customHeight="1" thickBot="1" x14ac:dyDescent="0.25">
      <c r="A20" s="434"/>
      <c r="B20" s="433"/>
      <c r="C20" s="433"/>
      <c r="D20" s="435"/>
      <c r="E20" s="435"/>
      <c r="F20" s="435"/>
      <c r="G20" s="435"/>
      <c r="H20" s="433"/>
      <c r="I20" s="142" t="s">
        <v>50</v>
      </c>
      <c r="J20" s="142"/>
      <c r="K20" s="143"/>
      <c r="L20" s="143"/>
      <c r="M20" s="144"/>
      <c r="N20" s="144"/>
      <c r="O20" s="144"/>
      <c r="P20" s="144"/>
      <c r="Q20" s="145"/>
      <c r="R20" s="146"/>
      <c r="S20" s="102"/>
      <c r="T20" s="102"/>
      <c r="U20" s="102"/>
    </row>
    <row r="21" spans="1:21" x14ac:dyDescent="0.2">
      <c r="A21" s="109"/>
      <c r="B21" s="109"/>
      <c r="C21" s="109"/>
      <c r="D21" s="109"/>
      <c r="E21" s="109"/>
      <c r="F21" s="110"/>
      <c r="G21" s="110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2"/>
      <c r="T21" s="102"/>
      <c r="U21" s="102"/>
    </row>
    <row r="22" spans="1:21" x14ac:dyDescent="0.2">
      <c r="A22" s="105" t="s">
        <v>210</v>
      </c>
      <c r="B22" s="105"/>
      <c r="C22" s="105"/>
      <c r="D22" s="102"/>
      <c r="E22" s="102"/>
      <c r="F22" s="105"/>
      <c r="G22" s="105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</row>
    <row r="23" spans="1:21" x14ac:dyDescent="0.2">
      <c r="A23" s="105"/>
      <c r="B23" s="105"/>
      <c r="C23" s="105"/>
      <c r="D23" s="102"/>
      <c r="E23" s="102"/>
      <c r="F23" s="105"/>
      <c r="G23" s="105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</row>
    <row r="24" spans="1:21" x14ac:dyDescent="0.2">
      <c r="A24" s="147" t="s">
        <v>274</v>
      </c>
      <c r="B24" s="105"/>
      <c r="C24" s="105"/>
      <c r="D24" s="102"/>
      <c r="E24" s="102"/>
      <c r="F24" s="105"/>
      <c r="G24" s="105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1:21" x14ac:dyDescent="0.2">
      <c r="A25" s="147"/>
      <c r="B25" s="148"/>
      <c r="C25" s="102"/>
      <c r="D25" s="102"/>
      <c r="E25" s="102"/>
      <c r="F25" s="105"/>
      <c r="G25" s="105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  <row r="26" spans="1:21" x14ac:dyDescent="0.2">
      <c r="A26" s="102"/>
      <c r="B26" s="148"/>
      <c r="C26" s="102"/>
      <c r="D26" s="102"/>
      <c r="E26" s="102"/>
      <c r="F26" s="105"/>
      <c r="G26" s="105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21" x14ac:dyDescent="0.2">
      <c r="A27" s="102"/>
      <c r="B27" s="148"/>
      <c r="C27" s="102"/>
      <c r="D27" s="102"/>
      <c r="E27" s="102"/>
      <c r="F27" s="105"/>
      <c r="G27" s="105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1:21" x14ac:dyDescent="0.2">
      <c r="A28" s="102"/>
      <c r="B28" s="148"/>
      <c r="C28" s="102"/>
      <c r="D28" s="102"/>
      <c r="E28" s="102"/>
      <c r="F28" s="105"/>
      <c r="G28" s="105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21" x14ac:dyDescent="0.2">
      <c r="A29" s="102"/>
      <c r="B29" s="148"/>
      <c r="C29" s="102"/>
      <c r="D29" s="102"/>
      <c r="E29" s="102"/>
      <c r="F29" s="105"/>
      <c r="G29" s="105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</row>
    <row r="30" spans="1:21" x14ac:dyDescent="0.2">
      <c r="A30" s="102"/>
      <c r="B30" s="148"/>
      <c r="C30" s="102"/>
      <c r="D30" s="102"/>
      <c r="E30" s="102"/>
      <c r="F30" s="105"/>
      <c r="G30" s="105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21" x14ac:dyDescent="0.2">
      <c r="A31" s="102"/>
      <c r="B31" s="148"/>
      <c r="C31" s="102"/>
      <c r="D31" s="102"/>
      <c r="E31" s="102"/>
      <c r="F31" s="105"/>
      <c r="G31" s="105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</row>
    <row r="32" spans="1:21" x14ac:dyDescent="0.2">
      <c r="A32" s="102"/>
      <c r="B32" s="148"/>
      <c r="C32" s="102"/>
      <c r="D32" s="102"/>
      <c r="E32" s="102"/>
      <c r="F32" s="105"/>
      <c r="G32" s="105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x14ac:dyDescent="0.2">
      <c r="A33" s="102"/>
      <c r="B33" s="148"/>
      <c r="C33" s="102"/>
      <c r="D33" s="102"/>
      <c r="E33" s="102"/>
      <c r="F33" s="105"/>
      <c r="G33" s="10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2">
      <c r="A34" s="102"/>
      <c r="B34" s="148"/>
      <c r="C34" s="102"/>
      <c r="D34" s="102"/>
      <c r="E34" s="102"/>
      <c r="F34" s="105"/>
      <c r="G34" s="105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</sheetData>
  <mergeCells count="21"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E42"/>
  <sheetViews>
    <sheetView showZeros="0" tabSelected="1" zoomScaleNormal="100" workbookViewId="0"/>
  </sheetViews>
  <sheetFormatPr defaultColWidth="11.42578125" defaultRowHeight="12.75" x14ac:dyDescent="0.2"/>
  <cols>
    <col min="1" max="1" width="49.140625" style="75" customWidth="1"/>
    <col min="2" max="2" width="18.28515625" style="75" bestFit="1" customWidth="1"/>
    <col min="3" max="3" width="3.85546875" style="75" customWidth="1"/>
    <col min="4" max="4" width="18" style="75" customWidth="1"/>
    <col min="5" max="5" width="11.42578125" style="75"/>
    <col min="6" max="6" width="3.85546875" style="75" customWidth="1"/>
    <col min="7" max="16384" width="11.42578125" style="75"/>
  </cols>
  <sheetData>
    <row r="1" spans="1:5" ht="25.5" x14ac:dyDescent="0.2">
      <c r="A1" s="63" t="s">
        <v>292</v>
      </c>
      <c r="D1" s="64" t="s">
        <v>191</v>
      </c>
    </row>
    <row r="2" spans="1:5" ht="7.5" customHeight="1" x14ac:dyDescent="0.2">
      <c r="A2" s="65"/>
    </row>
    <row r="3" spans="1:5" x14ac:dyDescent="0.2">
      <c r="A3" s="65"/>
      <c r="D3" s="384" t="s">
        <v>187</v>
      </c>
    </row>
    <row r="4" spans="1:5" s="78" customFormat="1" x14ac:dyDescent="0.2">
      <c r="A4" s="378" t="s">
        <v>192</v>
      </c>
      <c r="B4" s="385" t="s">
        <v>35</v>
      </c>
      <c r="C4" s="385"/>
      <c r="D4" s="385"/>
    </row>
    <row r="5" spans="1:5" s="78" customFormat="1" x14ac:dyDescent="0.2">
      <c r="A5" s="378"/>
      <c r="B5" s="379"/>
    </row>
    <row r="6" spans="1:5" s="78" customFormat="1" ht="12.75" customHeight="1" x14ac:dyDescent="0.2">
      <c r="A6" s="380"/>
      <c r="B6" s="377" t="s">
        <v>173</v>
      </c>
      <c r="D6" s="381" t="s">
        <v>174</v>
      </c>
    </row>
    <row r="7" spans="1:5" s="78" customFormat="1" ht="39" customHeight="1" x14ac:dyDescent="0.2">
      <c r="A7" s="66" t="s">
        <v>193</v>
      </c>
      <c r="B7" s="67" t="s">
        <v>35</v>
      </c>
      <c r="D7" s="67" t="s">
        <v>35</v>
      </c>
    </row>
    <row r="8" spans="1:5" s="78" customFormat="1" ht="12.75" customHeight="1" x14ac:dyDescent="0.2">
      <c r="A8" s="69" t="s">
        <v>194</v>
      </c>
      <c r="B8" s="68"/>
    </row>
    <row r="9" spans="1:5" s="78" customFormat="1" ht="12.75" customHeight="1" x14ac:dyDescent="0.2">
      <c r="A9" s="69"/>
      <c r="B9" s="68"/>
    </row>
    <row r="10" spans="1:5" s="78" customFormat="1" ht="12.75" customHeight="1" x14ac:dyDescent="0.2">
      <c r="A10" s="69" t="s">
        <v>195</v>
      </c>
      <c r="B10" s="68"/>
      <c r="D10" s="68"/>
    </row>
    <row r="11" spans="1:5" s="78" customFormat="1" ht="12.75" customHeight="1" x14ac:dyDescent="0.2">
      <c r="A11" s="69"/>
      <c r="B11" s="68"/>
      <c r="D11" s="75"/>
      <c r="E11" s="75"/>
    </row>
    <row r="12" spans="1:5" s="78" customFormat="1" ht="12.75" customHeight="1" x14ac:dyDescent="0.2">
      <c r="A12" s="69" t="s">
        <v>4</v>
      </c>
      <c r="B12" s="68"/>
      <c r="D12" s="68"/>
    </row>
    <row r="13" spans="1:5" s="78" customFormat="1" ht="12.75" customHeight="1" x14ac:dyDescent="0.2">
      <c r="A13" s="70" t="s">
        <v>196</v>
      </c>
      <c r="B13" s="68"/>
      <c r="D13" s="68"/>
    </row>
    <row r="14" spans="1:5" s="78" customFormat="1" ht="12.75" customHeight="1" x14ac:dyDescent="0.2">
      <c r="A14" s="71" t="s">
        <v>197</v>
      </c>
      <c r="B14" s="68"/>
      <c r="D14" s="68"/>
    </row>
    <row r="15" spans="1:5" s="78" customFormat="1" ht="12.75" customHeight="1" x14ac:dyDescent="0.2">
      <c r="A15" s="71" t="s">
        <v>198</v>
      </c>
      <c r="B15" s="68"/>
      <c r="D15" s="68"/>
    </row>
    <row r="16" spans="1:5" s="78" customFormat="1" ht="25.5" x14ac:dyDescent="0.2">
      <c r="A16" s="71" t="s">
        <v>199</v>
      </c>
      <c r="B16" s="68"/>
      <c r="D16" s="68"/>
    </row>
    <row r="17" spans="1:4" s="78" customFormat="1" ht="25.5" x14ac:dyDescent="0.2">
      <c r="A17" s="71" t="s">
        <v>200</v>
      </c>
      <c r="B17" s="68"/>
      <c r="D17" s="68"/>
    </row>
    <row r="18" spans="1:4" s="78" customFormat="1" ht="12.75" customHeight="1" x14ac:dyDescent="0.2">
      <c r="A18" s="72" t="s">
        <v>201</v>
      </c>
      <c r="B18" s="68"/>
      <c r="D18" s="68"/>
    </row>
    <row r="19" spans="1:4" s="78" customFormat="1" ht="12.75" customHeight="1" x14ac:dyDescent="0.2">
      <c r="A19" s="72" t="s">
        <v>202</v>
      </c>
      <c r="B19" s="68"/>
      <c r="D19" s="68"/>
    </row>
    <row r="20" spans="1:4" s="78" customFormat="1" ht="12.75" customHeight="1" x14ac:dyDescent="0.2">
      <c r="A20" s="72"/>
      <c r="B20" s="68"/>
    </row>
    <row r="21" spans="1:4" s="78" customFormat="1" ht="12.75" customHeight="1" x14ac:dyDescent="0.2">
      <c r="A21" s="69" t="s">
        <v>73</v>
      </c>
      <c r="B21" s="68"/>
      <c r="D21" s="68"/>
    </row>
    <row r="22" spans="1:4" s="78" customFormat="1" ht="12.75" customHeight="1" x14ac:dyDescent="0.2">
      <c r="A22" s="73" t="s">
        <v>203</v>
      </c>
      <c r="B22" s="68"/>
      <c r="D22" s="68"/>
    </row>
    <row r="23" spans="1:4" s="78" customFormat="1" ht="25.5" x14ac:dyDescent="0.2">
      <c r="A23" s="71" t="s">
        <v>204</v>
      </c>
      <c r="B23" s="68"/>
      <c r="D23" s="68"/>
    </row>
    <row r="24" spans="1:4" s="78" customFormat="1" ht="12.75" customHeight="1" x14ac:dyDescent="0.2">
      <c r="A24" s="69"/>
      <c r="B24" s="68"/>
    </row>
    <row r="25" spans="1:4" s="78" customFormat="1" ht="12.75" customHeight="1" x14ac:dyDescent="0.2">
      <c r="A25" s="69" t="s">
        <v>205</v>
      </c>
      <c r="B25" s="68"/>
    </row>
    <row r="26" spans="1:4" s="78" customFormat="1" ht="24.75" customHeight="1" x14ac:dyDescent="0.2">
      <c r="A26" s="71" t="s">
        <v>206</v>
      </c>
      <c r="B26" s="68"/>
    </row>
    <row r="27" spans="1:4" s="78" customFormat="1" ht="12.75" customHeight="1" x14ac:dyDescent="0.2">
      <c r="A27" s="69"/>
      <c r="B27" s="68"/>
    </row>
    <row r="28" spans="1:4" s="78" customFormat="1" ht="12.75" customHeight="1" x14ac:dyDescent="0.2">
      <c r="A28" s="69" t="s">
        <v>207</v>
      </c>
      <c r="B28" s="68"/>
    </row>
    <row r="29" spans="1:4" s="78" customFormat="1" ht="12.75" customHeight="1" x14ac:dyDescent="0.2">
      <c r="A29" s="77"/>
      <c r="B29" s="382"/>
    </row>
    <row r="30" spans="1:4" s="78" customFormat="1" ht="12.75" customHeight="1" x14ac:dyDescent="0.2">
      <c r="A30" s="77"/>
      <c r="B30" s="382"/>
    </row>
    <row r="31" spans="1:4" s="78" customFormat="1" ht="12.75" customHeight="1" x14ac:dyDescent="0.2">
      <c r="A31" s="77"/>
      <c r="B31" s="382"/>
    </row>
    <row r="32" spans="1:4" s="78" customFormat="1" ht="12.75" customHeight="1" x14ac:dyDescent="0.2">
      <c r="A32" s="383" t="s">
        <v>208</v>
      </c>
    </row>
    <row r="33" spans="1:2" ht="14.25" customHeight="1" x14ac:dyDescent="0.2">
      <c r="A33" s="75" t="s">
        <v>209</v>
      </c>
    </row>
    <row r="34" spans="1:2" ht="15" customHeight="1" x14ac:dyDescent="0.2">
      <c r="A34" s="74" t="s">
        <v>210</v>
      </c>
    </row>
    <row r="35" spans="1:2" ht="15" customHeight="1" x14ac:dyDescent="0.2">
      <c r="A35" s="74"/>
    </row>
    <row r="36" spans="1:2" ht="15" customHeight="1" x14ac:dyDescent="0.2">
      <c r="A36" s="74" t="s">
        <v>211</v>
      </c>
    </row>
    <row r="37" spans="1:2" x14ac:dyDescent="0.2">
      <c r="A37" s="76"/>
      <c r="B37" s="77"/>
    </row>
    <row r="38" spans="1:2" x14ac:dyDescent="0.2">
      <c r="A38" s="76"/>
      <c r="B38" s="77"/>
    </row>
    <row r="40" spans="1:2" s="77" customFormat="1" x14ac:dyDescent="0.2">
      <c r="A40" s="75"/>
    </row>
    <row r="41" spans="1:2" s="77" customFormat="1" x14ac:dyDescent="0.2">
      <c r="A41" s="78"/>
    </row>
    <row r="42" spans="1:2" x14ac:dyDescent="0.2">
      <c r="A42" s="78"/>
    </row>
  </sheetData>
  <mergeCells count="1">
    <mergeCell ref="B4:D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B0F0"/>
  </sheetPr>
  <dimension ref="A1:I112"/>
  <sheetViews>
    <sheetView showZeros="0" zoomScale="90" zoomScaleNormal="90" workbookViewId="0">
      <pane xSplit="1" ySplit="4" topLeftCell="B5" activePane="bottomRight" state="frozen"/>
      <selection activeCell="C1641" sqref="C1641"/>
      <selection pane="topRight" activeCell="C1641" sqref="C1641"/>
      <selection pane="bottomLeft" activeCell="C1641" sqref="C1641"/>
      <selection pane="bottomRight" activeCell="B25" sqref="B25"/>
    </sheetView>
  </sheetViews>
  <sheetFormatPr defaultColWidth="9.28515625" defaultRowHeight="12.75" x14ac:dyDescent="0.2"/>
  <cols>
    <col min="1" max="1" width="47.42578125" style="18" customWidth="1"/>
    <col min="2" max="2" width="12.5703125" style="18" customWidth="1"/>
    <col min="3" max="4" width="12.5703125" style="18" hidden="1" customWidth="1"/>
    <col min="5" max="5" width="12" style="18" bestFit="1" customWidth="1"/>
    <col min="6" max="6" width="14" style="18" customWidth="1"/>
    <col min="7" max="7" width="12.7109375" style="18" bestFit="1" customWidth="1"/>
    <col min="8" max="8" width="9.28515625" style="18"/>
    <col min="9" max="9" width="22.5703125" style="18" customWidth="1"/>
    <col min="10" max="16384" width="9.28515625" style="18"/>
  </cols>
  <sheetData>
    <row r="1" spans="1:9" ht="15" x14ac:dyDescent="0.25">
      <c r="A1" s="12" t="s">
        <v>33</v>
      </c>
      <c r="H1" s="59" t="s">
        <v>186</v>
      </c>
    </row>
    <row r="2" spans="1:9" ht="12.75" customHeight="1" x14ac:dyDescent="0.25">
      <c r="A2" s="12"/>
      <c r="F2" s="60" t="s">
        <v>187</v>
      </c>
    </row>
    <row r="3" spans="1:9" ht="12.75" customHeight="1" x14ac:dyDescent="0.2">
      <c r="A3" s="25"/>
      <c r="B3" s="386" t="s">
        <v>305</v>
      </c>
      <c r="C3" s="386" t="s">
        <v>304</v>
      </c>
      <c r="D3" s="386" t="s">
        <v>306</v>
      </c>
      <c r="E3" s="386" t="s">
        <v>307</v>
      </c>
      <c r="F3" s="387" t="s">
        <v>308</v>
      </c>
      <c r="G3" s="389" t="s">
        <v>309</v>
      </c>
      <c r="H3" s="389"/>
      <c r="I3" s="389"/>
    </row>
    <row r="4" spans="1:9" ht="39.75" customHeight="1" x14ac:dyDescent="0.2">
      <c r="A4" s="25"/>
      <c r="B4" s="386"/>
      <c r="C4" s="386"/>
      <c r="D4" s="386"/>
      <c r="E4" s="386"/>
      <c r="F4" s="388"/>
      <c r="G4" s="52" t="s">
        <v>14</v>
      </c>
      <c r="H4" s="52" t="s">
        <v>188</v>
      </c>
      <c r="I4" s="61" t="s">
        <v>189</v>
      </c>
    </row>
    <row r="5" spans="1:9" ht="12.75" customHeight="1" x14ac:dyDescent="0.2">
      <c r="A5" s="25"/>
      <c r="B5" s="2"/>
      <c r="C5" s="2"/>
      <c r="D5" s="2"/>
    </row>
    <row r="6" spans="1:9" x14ac:dyDescent="0.2">
      <c r="A6" s="201" t="s">
        <v>15</v>
      </c>
      <c r="B6" s="202">
        <f t="shared" ref="B6" si="0">B7+B10</f>
        <v>581400000</v>
      </c>
      <c r="C6" s="202">
        <f>C7</f>
        <v>5343000</v>
      </c>
      <c r="D6" s="202">
        <f>D7</f>
        <v>13500000</v>
      </c>
      <c r="E6" s="202">
        <f t="shared" ref="E6:E37" si="1">SUM(B6:D6)</f>
        <v>600243000</v>
      </c>
      <c r="F6" s="202"/>
      <c r="G6" s="202">
        <f t="shared" ref="G6" si="2">IF(F6=0,0,F6-E6)</f>
        <v>0</v>
      </c>
      <c r="H6" s="224" t="str">
        <f t="shared" ref="H6" si="3">IF(F6=0,"",G6/E6)</f>
        <v/>
      </c>
    </row>
    <row r="7" spans="1:9" ht="12.75" customHeight="1" x14ac:dyDescent="0.2">
      <c r="A7" s="203" t="s">
        <v>26</v>
      </c>
      <c r="B7" s="204">
        <f>B8</f>
        <v>556000000</v>
      </c>
      <c r="C7" s="204">
        <f>C8</f>
        <v>5343000</v>
      </c>
      <c r="D7" s="204">
        <f>D8</f>
        <v>13500000</v>
      </c>
      <c r="E7" s="204">
        <f t="shared" si="1"/>
        <v>574843000</v>
      </c>
      <c r="F7" s="204"/>
      <c r="G7" s="204">
        <f t="shared" ref="G7:G70" si="4">IF(F7=0,0,F7-E7)</f>
        <v>0</v>
      </c>
      <c r="H7" s="225" t="str">
        <f t="shared" ref="H7:H70" si="5">IF(F7=0,"",G7/E7)</f>
        <v/>
      </c>
    </row>
    <row r="8" spans="1:9" ht="12.75" customHeight="1" x14ac:dyDescent="0.2">
      <c r="A8" s="205" t="s">
        <v>25</v>
      </c>
      <c r="B8" s="206">
        <f>523461412+25038588+7500000</f>
        <v>556000000</v>
      </c>
      <c r="C8" s="206">
        <v>5343000</v>
      </c>
      <c r="D8" s="206">
        <v>13500000</v>
      </c>
      <c r="E8" s="206">
        <f t="shared" si="1"/>
        <v>574843000</v>
      </c>
      <c r="F8" s="206"/>
      <c r="G8" s="206">
        <f t="shared" si="4"/>
        <v>0</v>
      </c>
      <c r="H8" s="150" t="str">
        <f t="shared" si="5"/>
        <v/>
      </c>
    </row>
    <row r="9" spans="1:9" x14ac:dyDescent="0.2">
      <c r="A9" s="207"/>
      <c r="B9" s="206"/>
      <c r="C9" s="206"/>
      <c r="D9" s="204"/>
      <c r="E9" s="206">
        <f t="shared" si="1"/>
        <v>0</v>
      </c>
      <c r="F9" s="206"/>
      <c r="G9" s="206">
        <f t="shared" si="4"/>
        <v>0</v>
      </c>
      <c r="H9" s="150" t="str">
        <f t="shared" si="5"/>
        <v/>
      </c>
    </row>
    <row r="10" spans="1:9" ht="12.75" customHeight="1" x14ac:dyDescent="0.2">
      <c r="A10" s="203" t="s">
        <v>27</v>
      </c>
      <c r="B10" s="204">
        <f>B11</f>
        <v>25400000</v>
      </c>
      <c r="C10" s="204"/>
      <c r="D10" s="204"/>
      <c r="E10" s="204">
        <f t="shared" si="1"/>
        <v>25400000</v>
      </c>
      <c r="F10" s="204"/>
      <c r="G10" s="204">
        <f t="shared" si="4"/>
        <v>0</v>
      </c>
      <c r="H10" s="225" t="str">
        <f t="shared" si="5"/>
        <v/>
      </c>
    </row>
    <row r="11" spans="1:9" ht="12.75" customHeight="1" x14ac:dyDescent="0.2">
      <c r="A11" s="205" t="s">
        <v>25</v>
      </c>
      <c r="B11" s="206">
        <v>25400000</v>
      </c>
      <c r="C11" s="206"/>
      <c r="D11" s="204"/>
      <c r="E11" s="206">
        <f t="shared" si="1"/>
        <v>25400000</v>
      </c>
      <c r="F11" s="206"/>
      <c r="G11" s="206">
        <f t="shared" si="4"/>
        <v>0</v>
      </c>
      <c r="H11" s="150" t="str">
        <f t="shared" si="5"/>
        <v/>
      </c>
    </row>
    <row r="12" spans="1:9" x14ac:dyDescent="0.2">
      <c r="A12" s="203"/>
      <c r="B12" s="204"/>
      <c r="C12" s="204"/>
      <c r="D12" s="204"/>
      <c r="E12" s="204">
        <f t="shared" si="1"/>
        <v>0</v>
      </c>
      <c r="F12" s="204"/>
      <c r="G12" s="204">
        <f t="shared" si="4"/>
        <v>0</v>
      </c>
      <c r="H12" s="225" t="str">
        <f t="shared" si="5"/>
        <v/>
      </c>
    </row>
    <row r="13" spans="1:9" x14ac:dyDescent="0.2">
      <c r="A13" s="201" t="s">
        <v>16</v>
      </c>
      <c r="B13" s="202">
        <f t="shared" ref="B13" si="6">B14+B17+B20</f>
        <v>11970000</v>
      </c>
      <c r="C13" s="202"/>
      <c r="D13" s="202">
        <f>D14+D20</f>
        <v>1100000</v>
      </c>
      <c r="E13" s="202">
        <f t="shared" si="1"/>
        <v>13070000</v>
      </c>
      <c r="F13" s="202"/>
      <c r="G13" s="202">
        <f t="shared" si="4"/>
        <v>0</v>
      </c>
      <c r="H13" s="224" t="str">
        <f t="shared" si="5"/>
        <v/>
      </c>
    </row>
    <row r="14" spans="1:9" ht="12.75" customHeight="1" x14ac:dyDescent="0.2">
      <c r="A14" s="208" t="s">
        <v>28</v>
      </c>
      <c r="B14" s="209">
        <f>B15</f>
        <v>5000000</v>
      </c>
      <c r="C14" s="209"/>
      <c r="D14" s="209">
        <f>D15</f>
        <v>100000</v>
      </c>
      <c r="E14" s="209">
        <f t="shared" si="1"/>
        <v>5100000</v>
      </c>
      <c r="F14" s="209"/>
      <c r="G14" s="209">
        <f t="shared" si="4"/>
        <v>0</v>
      </c>
      <c r="H14" s="226" t="str">
        <f t="shared" si="5"/>
        <v/>
      </c>
    </row>
    <row r="15" spans="1:9" ht="12.75" customHeight="1" x14ac:dyDescent="0.2">
      <c r="A15" s="205" t="s">
        <v>155</v>
      </c>
      <c r="B15" s="206">
        <v>5000000</v>
      </c>
      <c r="C15" s="206"/>
      <c r="D15" s="206">
        <v>100000</v>
      </c>
      <c r="E15" s="206">
        <f t="shared" si="1"/>
        <v>5100000</v>
      </c>
      <c r="F15" s="206"/>
      <c r="G15" s="206">
        <f t="shared" si="4"/>
        <v>0</v>
      </c>
      <c r="H15" s="150" t="str">
        <f t="shared" si="5"/>
        <v/>
      </c>
    </row>
    <row r="16" spans="1:9" ht="12.75" customHeight="1" x14ac:dyDescent="0.2">
      <c r="A16" s="210"/>
      <c r="B16" s="211"/>
      <c r="C16" s="211"/>
      <c r="D16" s="211"/>
      <c r="E16" s="211">
        <f t="shared" si="1"/>
        <v>0</v>
      </c>
      <c r="F16" s="211"/>
      <c r="G16" s="211">
        <f t="shared" si="4"/>
        <v>0</v>
      </c>
      <c r="H16" s="227" t="str">
        <f t="shared" si="5"/>
        <v/>
      </c>
    </row>
    <row r="17" spans="1:8" ht="12.75" customHeight="1" x14ac:dyDescent="0.2">
      <c r="A17" s="208" t="s">
        <v>65</v>
      </c>
      <c r="B17" s="209">
        <f t="shared" ref="B17" si="7">B18</f>
        <v>1470000</v>
      </c>
      <c r="C17" s="209"/>
      <c r="D17" s="51"/>
      <c r="E17" s="209">
        <f t="shared" si="1"/>
        <v>1470000</v>
      </c>
      <c r="F17" s="209"/>
      <c r="G17" s="209">
        <f t="shared" si="4"/>
        <v>0</v>
      </c>
      <c r="H17" s="226" t="str">
        <f t="shared" si="5"/>
        <v/>
      </c>
    </row>
    <row r="18" spans="1:8" ht="12.75" customHeight="1" x14ac:dyDescent="0.2">
      <c r="A18" s="212" t="s">
        <v>34</v>
      </c>
      <c r="B18" s="211">
        <f>850000+500000+80000+40000</f>
        <v>1470000</v>
      </c>
      <c r="C18" s="211"/>
      <c r="D18" s="51"/>
      <c r="E18" s="211">
        <f t="shared" si="1"/>
        <v>1470000</v>
      </c>
      <c r="F18" s="211"/>
      <c r="G18" s="211">
        <f t="shared" si="4"/>
        <v>0</v>
      </c>
      <c r="H18" s="227" t="str">
        <f t="shared" si="5"/>
        <v/>
      </c>
    </row>
    <row r="19" spans="1:8" ht="12.75" customHeight="1" x14ac:dyDescent="0.2">
      <c r="A19" s="210"/>
      <c r="B19" s="211"/>
      <c r="C19" s="211"/>
      <c r="D19" s="209"/>
      <c r="E19" s="211">
        <f t="shared" si="1"/>
        <v>0</v>
      </c>
      <c r="F19" s="211"/>
      <c r="G19" s="211">
        <f t="shared" si="4"/>
        <v>0</v>
      </c>
      <c r="H19" s="227" t="str">
        <f t="shared" si="5"/>
        <v/>
      </c>
    </row>
    <row r="20" spans="1:8" x14ac:dyDescent="0.2">
      <c r="A20" s="208" t="s">
        <v>29</v>
      </c>
      <c r="B20" s="209">
        <f t="shared" ref="B20" si="8">B21</f>
        <v>5500000</v>
      </c>
      <c r="C20" s="209"/>
      <c r="D20" s="209">
        <f>SUM(D21)</f>
        <v>1000000</v>
      </c>
      <c r="E20" s="209">
        <f t="shared" si="1"/>
        <v>6500000</v>
      </c>
      <c r="F20" s="209"/>
      <c r="G20" s="209">
        <f t="shared" si="4"/>
        <v>0</v>
      </c>
      <c r="H20" s="226" t="str">
        <f t="shared" si="5"/>
        <v/>
      </c>
    </row>
    <row r="21" spans="1:8" x14ac:dyDescent="0.2">
      <c r="A21" s="212" t="s">
        <v>34</v>
      </c>
      <c r="B21" s="211">
        <v>5500000</v>
      </c>
      <c r="C21" s="211"/>
      <c r="D21" s="211">
        <v>1000000</v>
      </c>
      <c r="E21" s="211">
        <f t="shared" si="1"/>
        <v>6500000</v>
      </c>
      <c r="F21" s="211"/>
      <c r="G21" s="211">
        <f t="shared" si="4"/>
        <v>0</v>
      </c>
      <c r="H21" s="227" t="str">
        <f t="shared" si="5"/>
        <v/>
      </c>
    </row>
    <row r="22" spans="1:8" x14ac:dyDescent="0.2">
      <c r="A22" s="213"/>
      <c r="B22" s="211"/>
      <c r="C22" s="211"/>
      <c r="D22" s="209"/>
      <c r="E22" s="211">
        <f t="shared" si="1"/>
        <v>0</v>
      </c>
      <c r="F22" s="211"/>
      <c r="G22" s="211">
        <f t="shared" si="4"/>
        <v>0</v>
      </c>
      <c r="H22" s="227" t="str">
        <f t="shared" si="5"/>
        <v/>
      </c>
    </row>
    <row r="23" spans="1:8" ht="12.75" customHeight="1" x14ac:dyDescent="0.2">
      <c r="A23" s="201" t="s">
        <v>17</v>
      </c>
      <c r="B23" s="202">
        <f>SUM(B24:B27)</f>
        <v>493024</v>
      </c>
      <c r="C23" s="202"/>
      <c r="D23" s="209"/>
      <c r="E23" s="202">
        <f t="shared" si="1"/>
        <v>493024</v>
      </c>
      <c r="F23" s="202"/>
      <c r="G23" s="202">
        <f t="shared" si="4"/>
        <v>0</v>
      </c>
      <c r="H23" s="224" t="str">
        <f t="shared" si="5"/>
        <v/>
      </c>
    </row>
    <row r="24" spans="1:8" x14ac:dyDescent="0.2">
      <c r="A24" s="212" t="s">
        <v>154</v>
      </c>
      <c r="B24" s="211">
        <v>2800</v>
      </c>
      <c r="C24" s="211"/>
      <c r="D24" s="209"/>
      <c r="E24" s="211">
        <f t="shared" si="1"/>
        <v>2800</v>
      </c>
      <c r="F24" s="211"/>
      <c r="G24" s="211">
        <f t="shared" si="4"/>
        <v>0</v>
      </c>
      <c r="H24" s="227" t="str">
        <f t="shared" si="5"/>
        <v/>
      </c>
    </row>
    <row r="25" spans="1:8" x14ac:dyDescent="0.2">
      <c r="A25" s="212" t="s">
        <v>34</v>
      </c>
      <c r="B25" s="211">
        <v>224</v>
      </c>
      <c r="C25" s="211"/>
      <c r="D25" s="209"/>
      <c r="E25" s="211">
        <f t="shared" si="1"/>
        <v>224</v>
      </c>
      <c r="F25" s="211"/>
      <c r="G25" s="211">
        <f t="shared" si="4"/>
        <v>0</v>
      </c>
      <c r="H25" s="227" t="str">
        <f t="shared" si="5"/>
        <v/>
      </c>
    </row>
    <row r="26" spans="1:8" x14ac:dyDescent="0.2">
      <c r="A26" s="212" t="s">
        <v>39</v>
      </c>
      <c r="B26" s="211">
        <v>60000</v>
      </c>
      <c r="C26" s="211"/>
      <c r="D26" s="209"/>
      <c r="E26" s="211">
        <f t="shared" si="1"/>
        <v>60000</v>
      </c>
      <c r="F26" s="211"/>
      <c r="G26" s="211">
        <f t="shared" si="4"/>
        <v>0</v>
      </c>
      <c r="H26" s="227" t="str">
        <f t="shared" si="5"/>
        <v/>
      </c>
    </row>
    <row r="27" spans="1:8" ht="12.75" customHeight="1" x14ac:dyDescent="0.2">
      <c r="A27" s="205" t="s">
        <v>35</v>
      </c>
      <c r="B27" s="206">
        <v>430000</v>
      </c>
      <c r="C27" s="206"/>
      <c r="D27" s="209"/>
      <c r="E27" s="206">
        <f t="shared" si="1"/>
        <v>430000</v>
      </c>
      <c r="F27" s="206"/>
      <c r="G27" s="206">
        <f t="shared" si="4"/>
        <v>0</v>
      </c>
      <c r="H27" s="150" t="str">
        <f t="shared" si="5"/>
        <v/>
      </c>
    </row>
    <row r="28" spans="1:8" x14ac:dyDescent="0.2">
      <c r="A28" s="213"/>
      <c r="B28" s="211"/>
      <c r="C28" s="211"/>
      <c r="D28" s="209"/>
      <c r="E28" s="211">
        <f t="shared" si="1"/>
        <v>0</v>
      </c>
      <c r="F28" s="211"/>
      <c r="G28" s="211">
        <f t="shared" si="4"/>
        <v>0</v>
      </c>
      <c r="H28" s="227" t="str">
        <f t="shared" si="5"/>
        <v/>
      </c>
    </row>
    <row r="29" spans="1:8" x14ac:dyDescent="0.2">
      <c r="A29" s="214" t="s">
        <v>58</v>
      </c>
      <c r="B29" s="194">
        <f>B30+B32</f>
        <v>852000</v>
      </c>
      <c r="C29" s="194"/>
      <c r="D29" s="209"/>
      <c r="E29" s="194">
        <f t="shared" si="1"/>
        <v>852000</v>
      </c>
      <c r="F29" s="194"/>
      <c r="G29" s="194">
        <f t="shared" si="4"/>
        <v>0</v>
      </c>
      <c r="H29" s="228" t="str">
        <f t="shared" si="5"/>
        <v/>
      </c>
    </row>
    <row r="30" spans="1:8" x14ac:dyDescent="0.2">
      <c r="A30" s="215" t="s">
        <v>36</v>
      </c>
      <c r="B30" s="204">
        <f>B31</f>
        <v>487000</v>
      </c>
      <c r="C30" s="204"/>
      <c r="D30" s="209"/>
      <c r="E30" s="204">
        <f t="shared" si="1"/>
        <v>487000</v>
      </c>
      <c r="F30" s="204"/>
      <c r="G30" s="204">
        <f t="shared" si="4"/>
        <v>0</v>
      </c>
      <c r="H30" s="225" t="str">
        <f t="shared" si="5"/>
        <v/>
      </c>
    </row>
    <row r="31" spans="1:8" ht="12.75" customHeight="1" x14ac:dyDescent="0.2">
      <c r="A31" s="205" t="s">
        <v>37</v>
      </c>
      <c r="B31" s="206">
        <v>487000</v>
      </c>
      <c r="C31" s="206"/>
      <c r="D31" s="209"/>
      <c r="E31" s="206">
        <f t="shared" si="1"/>
        <v>487000</v>
      </c>
      <c r="F31" s="206"/>
      <c r="G31" s="206">
        <f t="shared" si="4"/>
        <v>0</v>
      </c>
      <c r="H31" s="150" t="str">
        <f t="shared" si="5"/>
        <v/>
      </c>
    </row>
    <row r="32" spans="1:8" ht="12.75" customHeight="1" x14ac:dyDescent="0.2">
      <c r="A32" s="215" t="s">
        <v>38</v>
      </c>
      <c r="B32" s="204">
        <f t="shared" ref="B32" si="9">B33</f>
        <v>365000</v>
      </c>
      <c r="C32" s="204"/>
      <c r="D32" s="209"/>
      <c r="E32" s="204">
        <f t="shared" si="1"/>
        <v>365000</v>
      </c>
      <c r="F32" s="204"/>
      <c r="G32" s="204">
        <f t="shared" si="4"/>
        <v>0</v>
      </c>
      <c r="H32" s="225" t="str">
        <f t="shared" si="5"/>
        <v/>
      </c>
    </row>
    <row r="33" spans="1:8" x14ac:dyDescent="0.2">
      <c r="A33" s="205" t="s">
        <v>37</v>
      </c>
      <c r="B33" s="206">
        <v>365000</v>
      </c>
      <c r="C33" s="206"/>
      <c r="D33" s="209"/>
      <c r="E33" s="206">
        <f t="shared" si="1"/>
        <v>365000</v>
      </c>
      <c r="F33" s="206"/>
      <c r="G33" s="206">
        <f t="shared" si="4"/>
        <v>0</v>
      </c>
      <c r="H33" s="150" t="str">
        <f t="shared" si="5"/>
        <v/>
      </c>
    </row>
    <row r="34" spans="1:8" x14ac:dyDescent="0.2">
      <c r="A34" s="208"/>
      <c r="B34" s="209"/>
      <c r="C34" s="209"/>
      <c r="D34" s="209"/>
      <c r="E34" s="209">
        <f t="shared" si="1"/>
        <v>0</v>
      </c>
      <c r="F34" s="209"/>
      <c r="G34" s="209">
        <f t="shared" si="4"/>
        <v>0</v>
      </c>
      <c r="H34" s="226" t="str">
        <f t="shared" si="5"/>
        <v/>
      </c>
    </row>
    <row r="35" spans="1:8" ht="12.75" customHeight="1" x14ac:dyDescent="0.2">
      <c r="A35" s="201" t="s">
        <v>18</v>
      </c>
      <c r="B35" s="202">
        <f>B37+B42</f>
        <v>676000</v>
      </c>
      <c r="C35" s="202"/>
      <c r="D35" s="202">
        <f>D37+D42</f>
        <v>426308</v>
      </c>
      <c r="E35" s="202">
        <f t="shared" si="1"/>
        <v>1102308</v>
      </c>
      <c r="F35" s="202"/>
      <c r="G35" s="202">
        <f t="shared" si="4"/>
        <v>0</v>
      </c>
      <c r="H35" s="224" t="str">
        <f t="shared" si="5"/>
        <v/>
      </c>
    </row>
    <row r="36" spans="1:8" ht="12.75" customHeight="1" x14ac:dyDescent="0.2">
      <c r="A36" s="213"/>
      <c r="B36" s="211"/>
      <c r="C36" s="211"/>
      <c r="D36" s="211"/>
      <c r="E36" s="211">
        <f t="shared" si="1"/>
        <v>0</v>
      </c>
      <c r="F36" s="211"/>
      <c r="G36" s="211">
        <f t="shared" si="4"/>
        <v>0</v>
      </c>
      <c r="H36" s="227" t="str">
        <f t="shared" si="5"/>
        <v/>
      </c>
    </row>
    <row r="37" spans="1:8" x14ac:dyDescent="0.2">
      <c r="A37" s="208" t="s">
        <v>30</v>
      </c>
      <c r="B37" s="209">
        <f t="shared" ref="B37" si="10">B38+B39</f>
        <v>636000</v>
      </c>
      <c r="C37" s="209"/>
      <c r="D37" s="209">
        <f>SUM(D40:D40)</f>
        <v>200</v>
      </c>
      <c r="E37" s="209">
        <f t="shared" si="1"/>
        <v>636200</v>
      </c>
      <c r="F37" s="209"/>
      <c r="G37" s="209">
        <f t="shared" si="4"/>
        <v>0</v>
      </c>
      <c r="H37" s="226" t="str">
        <f t="shared" si="5"/>
        <v/>
      </c>
    </row>
    <row r="38" spans="1:8" x14ac:dyDescent="0.2">
      <c r="A38" s="205" t="s">
        <v>34</v>
      </c>
      <c r="B38" s="206">
        <v>16000</v>
      </c>
      <c r="C38" s="206"/>
      <c r="D38" s="209"/>
      <c r="E38" s="206">
        <f t="shared" ref="E38:E69" si="11">SUM(B38:D38)</f>
        <v>16000</v>
      </c>
      <c r="F38" s="206"/>
      <c r="G38" s="206">
        <f t="shared" si="4"/>
        <v>0</v>
      </c>
      <c r="H38" s="150" t="str">
        <f t="shared" si="5"/>
        <v/>
      </c>
    </row>
    <row r="39" spans="1:8" x14ac:dyDescent="0.2">
      <c r="A39" s="205" t="s">
        <v>39</v>
      </c>
      <c r="B39" s="206">
        <v>620000</v>
      </c>
      <c r="C39" s="206"/>
      <c r="D39" s="209"/>
      <c r="E39" s="206">
        <f t="shared" si="11"/>
        <v>620000</v>
      </c>
      <c r="F39" s="206"/>
      <c r="G39" s="206">
        <f t="shared" si="4"/>
        <v>0</v>
      </c>
      <c r="H39" s="150" t="str">
        <f t="shared" si="5"/>
        <v/>
      </c>
    </row>
    <row r="40" spans="1:8" x14ac:dyDescent="0.2">
      <c r="A40" s="205" t="s">
        <v>150</v>
      </c>
      <c r="B40" s="211"/>
      <c r="C40" s="211"/>
      <c r="D40" s="206">
        <v>200</v>
      </c>
      <c r="E40" s="211">
        <f t="shared" si="11"/>
        <v>200</v>
      </c>
      <c r="F40" s="211"/>
      <c r="G40" s="211">
        <f t="shared" si="4"/>
        <v>0</v>
      </c>
      <c r="H40" s="227" t="str">
        <f t="shared" si="5"/>
        <v/>
      </c>
    </row>
    <row r="41" spans="1:8" x14ac:dyDescent="0.2">
      <c r="A41" s="210"/>
      <c r="B41" s="211"/>
      <c r="C41" s="211"/>
      <c r="D41" s="206"/>
      <c r="E41" s="211">
        <f t="shared" si="11"/>
        <v>0</v>
      </c>
      <c r="F41" s="211"/>
      <c r="G41" s="211">
        <f t="shared" si="4"/>
        <v>0</v>
      </c>
      <c r="H41" s="227" t="str">
        <f t="shared" si="5"/>
        <v/>
      </c>
    </row>
    <row r="42" spans="1:8" x14ac:dyDescent="0.2">
      <c r="A42" s="208" t="s">
        <v>57</v>
      </c>
      <c r="B42" s="209">
        <f>B43</f>
        <v>40000</v>
      </c>
      <c r="C42" s="209"/>
      <c r="D42" s="209">
        <f>D46+D48+D50+D52</f>
        <v>426108</v>
      </c>
      <c r="E42" s="209">
        <f t="shared" si="11"/>
        <v>466108</v>
      </c>
      <c r="F42" s="209"/>
      <c r="G42" s="209">
        <f t="shared" si="4"/>
        <v>0</v>
      </c>
      <c r="H42" s="226" t="str">
        <f t="shared" si="5"/>
        <v/>
      </c>
    </row>
    <row r="43" spans="1:8" x14ac:dyDescent="0.2">
      <c r="A43" s="216" t="s">
        <v>6</v>
      </c>
      <c r="B43" s="209">
        <f>B44+B45</f>
        <v>40000</v>
      </c>
      <c r="C43" s="209"/>
      <c r="D43" s="209"/>
      <c r="E43" s="209">
        <f t="shared" si="11"/>
        <v>40000</v>
      </c>
      <c r="F43" s="209"/>
      <c r="G43" s="209">
        <f t="shared" si="4"/>
        <v>0</v>
      </c>
      <c r="H43" s="226" t="str">
        <f t="shared" si="5"/>
        <v/>
      </c>
    </row>
    <row r="44" spans="1:8" x14ac:dyDescent="0.2">
      <c r="A44" s="217" t="s">
        <v>155</v>
      </c>
      <c r="B44" s="206">
        <v>15000</v>
      </c>
      <c r="C44" s="206"/>
      <c r="D44" s="209"/>
      <c r="E44" s="206">
        <f t="shared" si="11"/>
        <v>15000</v>
      </c>
      <c r="F44" s="206"/>
      <c r="G44" s="206">
        <f t="shared" si="4"/>
        <v>0</v>
      </c>
      <c r="H44" s="150" t="str">
        <f t="shared" si="5"/>
        <v/>
      </c>
    </row>
    <row r="45" spans="1:8" x14ac:dyDescent="0.2">
      <c r="A45" s="217" t="s">
        <v>35</v>
      </c>
      <c r="B45" s="206">
        <v>25000</v>
      </c>
      <c r="C45" s="206"/>
      <c r="D45" s="209"/>
      <c r="E45" s="206">
        <f t="shared" si="11"/>
        <v>25000</v>
      </c>
      <c r="F45" s="206"/>
      <c r="G45" s="206">
        <f t="shared" si="4"/>
        <v>0</v>
      </c>
      <c r="H45" s="150" t="str">
        <f t="shared" si="5"/>
        <v/>
      </c>
    </row>
    <row r="46" spans="1:8" x14ac:dyDescent="0.2">
      <c r="A46" s="218" t="s">
        <v>300</v>
      </c>
      <c r="B46" s="211"/>
      <c r="C46" s="211"/>
      <c r="D46" s="219">
        <f>SUM(D47)</f>
        <v>300000</v>
      </c>
      <c r="E46" s="211">
        <f t="shared" si="11"/>
        <v>300000</v>
      </c>
      <c r="F46" s="211"/>
      <c r="G46" s="211">
        <f t="shared" si="4"/>
        <v>0</v>
      </c>
      <c r="H46" s="227" t="str">
        <f t="shared" si="5"/>
        <v/>
      </c>
    </row>
    <row r="47" spans="1:8" x14ac:dyDescent="0.2">
      <c r="A47" s="54" t="s">
        <v>110</v>
      </c>
      <c r="B47" s="211"/>
      <c r="C47" s="211"/>
      <c r="D47" s="220">
        <v>300000</v>
      </c>
      <c r="E47" s="211">
        <f t="shared" si="11"/>
        <v>300000</v>
      </c>
      <c r="F47" s="211"/>
      <c r="G47" s="211">
        <f t="shared" si="4"/>
        <v>0</v>
      </c>
      <c r="H47" s="227" t="str">
        <f t="shared" si="5"/>
        <v/>
      </c>
    </row>
    <row r="48" spans="1:8" x14ac:dyDescent="0.2">
      <c r="A48" s="216" t="s">
        <v>301</v>
      </c>
      <c r="B48" s="211"/>
      <c r="C48" s="211"/>
      <c r="D48" s="209">
        <f>SUM(D49)</f>
        <v>6010</v>
      </c>
      <c r="E48" s="211">
        <f t="shared" si="11"/>
        <v>6010</v>
      </c>
      <c r="F48" s="211"/>
      <c r="G48" s="211">
        <f t="shared" si="4"/>
        <v>0</v>
      </c>
      <c r="H48" s="227" t="str">
        <f t="shared" si="5"/>
        <v/>
      </c>
    </row>
    <row r="49" spans="1:8" x14ac:dyDescent="0.2">
      <c r="A49" s="54" t="s">
        <v>81</v>
      </c>
      <c r="B49" s="211"/>
      <c r="C49" s="211"/>
      <c r="D49" s="206">
        <v>6010</v>
      </c>
      <c r="E49" s="211">
        <f t="shared" si="11"/>
        <v>6010</v>
      </c>
      <c r="F49" s="211"/>
      <c r="G49" s="211">
        <f t="shared" si="4"/>
        <v>0</v>
      </c>
      <c r="H49" s="227" t="str">
        <f t="shared" si="5"/>
        <v/>
      </c>
    </row>
    <row r="50" spans="1:8" s="51" customFormat="1" x14ac:dyDescent="0.2">
      <c r="A50" s="216" t="s">
        <v>302</v>
      </c>
      <c r="B50" s="211"/>
      <c r="C50" s="211"/>
      <c r="D50" s="209">
        <f>D51</f>
        <v>29990</v>
      </c>
      <c r="E50" s="211">
        <f t="shared" si="11"/>
        <v>29990</v>
      </c>
      <c r="F50" s="211"/>
      <c r="G50" s="211">
        <f t="shared" si="4"/>
        <v>0</v>
      </c>
      <c r="H50" s="227" t="str">
        <f t="shared" si="5"/>
        <v/>
      </c>
    </row>
    <row r="51" spans="1:8" s="51" customFormat="1" x14ac:dyDescent="0.2">
      <c r="A51" s="205" t="s">
        <v>47</v>
      </c>
      <c r="B51" s="211"/>
      <c r="C51" s="211"/>
      <c r="D51" s="206">
        <v>29990</v>
      </c>
      <c r="E51" s="211">
        <f t="shared" si="11"/>
        <v>29990</v>
      </c>
      <c r="F51" s="211"/>
      <c r="G51" s="211">
        <f t="shared" si="4"/>
        <v>0</v>
      </c>
      <c r="H51" s="227" t="str">
        <f t="shared" si="5"/>
        <v/>
      </c>
    </row>
    <row r="52" spans="1:8" x14ac:dyDescent="0.2">
      <c r="A52" s="216" t="s">
        <v>7</v>
      </c>
      <c r="B52" s="211"/>
      <c r="C52" s="211"/>
      <c r="D52" s="209">
        <f>D53+D54+D55</f>
        <v>90108</v>
      </c>
      <c r="E52" s="211">
        <f t="shared" si="11"/>
        <v>90108</v>
      </c>
      <c r="F52" s="211"/>
      <c r="G52" s="211">
        <f t="shared" si="4"/>
        <v>0</v>
      </c>
      <c r="H52" s="227" t="str">
        <f t="shared" si="5"/>
        <v/>
      </c>
    </row>
    <row r="53" spans="1:8" x14ac:dyDescent="0.2">
      <c r="A53" s="205" t="s">
        <v>47</v>
      </c>
      <c r="B53" s="211"/>
      <c r="C53" s="211"/>
      <c r="D53" s="206">
        <v>63</v>
      </c>
      <c r="E53" s="211">
        <f t="shared" si="11"/>
        <v>63</v>
      </c>
      <c r="F53" s="211"/>
      <c r="G53" s="211">
        <f t="shared" si="4"/>
        <v>0</v>
      </c>
      <c r="H53" s="227" t="str">
        <f t="shared" si="5"/>
        <v/>
      </c>
    </row>
    <row r="54" spans="1:8" x14ac:dyDescent="0.2">
      <c r="A54" s="205" t="s">
        <v>150</v>
      </c>
      <c r="B54" s="211"/>
      <c r="C54" s="211"/>
      <c r="D54" s="206">
        <v>45</v>
      </c>
      <c r="E54" s="211">
        <f t="shared" si="11"/>
        <v>45</v>
      </c>
      <c r="F54" s="211"/>
      <c r="G54" s="211">
        <f t="shared" si="4"/>
        <v>0</v>
      </c>
      <c r="H54" s="227" t="str">
        <f t="shared" si="5"/>
        <v/>
      </c>
    </row>
    <row r="55" spans="1:8" x14ac:dyDescent="0.2">
      <c r="A55" s="205" t="s">
        <v>37</v>
      </c>
      <c r="B55" s="211"/>
      <c r="C55" s="211"/>
      <c r="D55" s="206">
        <v>90000</v>
      </c>
      <c r="E55" s="211">
        <f t="shared" si="11"/>
        <v>90000</v>
      </c>
      <c r="F55" s="211"/>
      <c r="G55" s="211">
        <f t="shared" si="4"/>
        <v>0</v>
      </c>
      <c r="H55" s="227" t="str">
        <f t="shared" si="5"/>
        <v/>
      </c>
    </row>
    <row r="56" spans="1:8" x14ac:dyDescent="0.2">
      <c r="A56" s="210"/>
      <c r="B56" s="211"/>
      <c r="C56" s="211"/>
      <c r="D56" s="209"/>
      <c r="E56" s="211">
        <f t="shared" si="11"/>
        <v>0</v>
      </c>
      <c r="F56" s="211"/>
      <c r="G56" s="211">
        <f t="shared" si="4"/>
        <v>0</v>
      </c>
      <c r="H56" s="227" t="str">
        <f t="shared" si="5"/>
        <v/>
      </c>
    </row>
    <row r="57" spans="1:8" s="20" customFormat="1" ht="15" customHeight="1" x14ac:dyDescent="0.2">
      <c r="A57" s="201" t="s">
        <v>19</v>
      </c>
      <c r="B57" s="202">
        <f>B58+B60</f>
        <v>297000</v>
      </c>
      <c r="C57" s="202"/>
      <c r="D57" s="209"/>
      <c r="E57" s="202">
        <f t="shared" si="11"/>
        <v>297000</v>
      </c>
      <c r="F57" s="202"/>
      <c r="G57" s="202">
        <f t="shared" si="4"/>
        <v>0</v>
      </c>
      <c r="H57" s="224" t="str">
        <f t="shared" si="5"/>
        <v/>
      </c>
    </row>
    <row r="58" spans="1:8" x14ac:dyDescent="0.2">
      <c r="A58" s="208" t="s">
        <v>31</v>
      </c>
      <c r="B58" s="209">
        <f>B59</f>
        <v>6000</v>
      </c>
      <c r="C58" s="209"/>
      <c r="D58" s="209"/>
      <c r="E58" s="209">
        <f t="shared" si="11"/>
        <v>6000</v>
      </c>
      <c r="F58" s="209"/>
      <c r="G58" s="209">
        <f t="shared" si="4"/>
        <v>0</v>
      </c>
      <c r="H58" s="226" t="str">
        <f t="shared" si="5"/>
        <v/>
      </c>
    </row>
    <row r="59" spans="1:8" x14ac:dyDescent="0.2">
      <c r="A59" s="205" t="s">
        <v>25</v>
      </c>
      <c r="B59" s="206">
        <v>6000</v>
      </c>
      <c r="C59" s="206"/>
      <c r="D59" s="209"/>
      <c r="E59" s="206">
        <f t="shared" si="11"/>
        <v>6000</v>
      </c>
      <c r="F59" s="206"/>
      <c r="G59" s="206">
        <f t="shared" si="4"/>
        <v>0</v>
      </c>
      <c r="H59" s="150" t="str">
        <f t="shared" si="5"/>
        <v/>
      </c>
    </row>
    <row r="60" spans="1:8" x14ac:dyDescent="0.2">
      <c r="A60" s="208" t="s">
        <v>156</v>
      </c>
      <c r="B60" s="209">
        <v>291000</v>
      </c>
      <c r="C60" s="209"/>
      <c r="D60" s="209"/>
      <c r="E60" s="209">
        <f t="shared" si="11"/>
        <v>291000</v>
      </c>
      <c r="F60" s="209"/>
      <c r="G60" s="209">
        <f t="shared" si="4"/>
        <v>0</v>
      </c>
      <c r="H60" s="226" t="str">
        <f t="shared" si="5"/>
        <v/>
      </c>
    </row>
    <row r="61" spans="1:8" ht="13.5" customHeight="1" x14ac:dyDescent="0.2">
      <c r="A61" s="208"/>
      <c r="B61" s="209"/>
      <c r="C61" s="209"/>
      <c r="D61" s="209"/>
      <c r="E61" s="209">
        <f t="shared" si="11"/>
        <v>0</v>
      </c>
      <c r="F61" s="209"/>
      <c r="G61" s="209">
        <f t="shared" si="4"/>
        <v>0</v>
      </c>
      <c r="H61" s="226" t="str">
        <f t="shared" si="5"/>
        <v/>
      </c>
    </row>
    <row r="62" spans="1:8" x14ac:dyDescent="0.2">
      <c r="A62" s="201" t="s">
        <v>32</v>
      </c>
      <c r="B62" s="202">
        <f>B63+B67+B68+B71+B69</f>
        <v>474100</v>
      </c>
      <c r="C62" s="202"/>
      <c r="D62" s="202">
        <f>D63+D69</f>
        <v>361116</v>
      </c>
      <c r="E62" s="202">
        <f t="shared" si="11"/>
        <v>835216</v>
      </c>
      <c r="F62" s="202"/>
      <c r="G62" s="202">
        <f t="shared" si="4"/>
        <v>0</v>
      </c>
      <c r="H62" s="224" t="str">
        <f t="shared" si="5"/>
        <v/>
      </c>
    </row>
    <row r="63" spans="1:8" x14ac:dyDescent="0.2">
      <c r="A63" s="215" t="s">
        <v>40</v>
      </c>
      <c r="B63" s="204">
        <f>B64</f>
        <v>650000</v>
      </c>
      <c r="C63" s="204"/>
      <c r="D63" s="204">
        <f>D64+D65+D66</f>
        <v>355116</v>
      </c>
      <c r="E63" s="204">
        <f t="shared" si="11"/>
        <v>1005116</v>
      </c>
      <c r="F63" s="204"/>
      <c r="G63" s="204">
        <f t="shared" si="4"/>
        <v>0</v>
      </c>
      <c r="H63" s="225" t="str">
        <f t="shared" si="5"/>
        <v/>
      </c>
    </row>
    <row r="64" spans="1:8" x14ac:dyDescent="0.2">
      <c r="A64" s="205" t="s">
        <v>37</v>
      </c>
      <c r="B64" s="206">
        <v>650000</v>
      </c>
      <c r="C64" s="206"/>
      <c r="D64" s="206">
        <v>350000</v>
      </c>
      <c r="E64" s="206">
        <f t="shared" si="11"/>
        <v>1000000</v>
      </c>
      <c r="F64" s="206"/>
      <c r="G64" s="206">
        <f t="shared" si="4"/>
        <v>0</v>
      </c>
      <c r="H64" s="150" t="str">
        <f t="shared" si="5"/>
        <v/>
      </c>
    </row>
    <row r="65" spans="1:8" x14ac:dyDescent="0.2">
      <c r="A65" s="205" t="s">
        <v>47</v>
      </c>
      <c r="B65" s="206"/>
      <c r="C65" s="206"/>
      <c r="D65" s="206">
        <v>1116</v>
      </c>
      <c r="E65" s="206">
        <f t="shared" si="11"/>
        <v>1116</v>
      </c>
      <c r="F65" s="206"/>
      <c r="G65" s="206">
        <f t="shared" si="4"/>
        <v>0</v>
      </c>
      <c r="H65" s="150" t="str">
        <f t="shared" si="5"/>
        <v/>
      </c>
    </row>
    <row r="66" spans="1:8" x14ac:dyDescent="0.2">
      <c r="A66" s="205" t="s">
        <v>283</v>
      </c>
      <c r="B66" s="206"/>
      <c r="C66" s="206"/>
      <c r="D66" s="206">
        <v>4000</v>
      </c>
      <c r="E66" s="206">
        <f t="shared" si="11"/>
        <v>4000</v>
      </c>
      <c r="F66" s="206"/>
      <c r="G66" s="206">
        <f t="shared" si="4"/>
        <v>0</v>
      </c>
      <c r="H66" s="150" t="str">
        <f t="shared" si="5"/>
        <v/>
      </c>
    </row>
    <row r="67" spans="1:8" s="20" customFormat="1" x14ac:dyDescent="0.2">
      <c r="A67" s="215" t="s">
        <v>8</v>
      </c>
      <c r="B67" s="204">
        <v>-220000</v>
      </c>
      <c r="C67" s="204"/>
      <c r="D67" s="206"/>
      <c r="E67" s="204">
        <f t="shared" si="11"/>
        <v>-220000</v>
      </c>
      <c r="F67" s="204"/>
      <c r="G67" s="204">
        <f t="shared" si="4"/>
        <v>0</v>
      </c>
      <c r="H67" s="225" t="str">
        <f t="shared" si="5"/>
        <v/>
      </c>
    </row>
    <row r="68" spans="1:8" s="20" customFormat="1" x14ac:dyDescent="0.2">
      <c r="A68" s="215" t="s">
        <v>20</v>
      </c>
      <c r="B68" s="204">
        <v>-10000</v>
      </c>
      <c r="C68" s="204"/>
      <c r="D68" s="206"/>
      <c r="E68" s="204">
        <f t="shared" si="11"/>
        <v>-10000</v>
      </c>
      <c r="F68" s="204"/>
      <c r="G68" s="204">
        <f t="shared" si="4"/>
        <v>0</v>
      </c>
      <c r="H68" s="225" t="str">
        <f t="shared" si="5"/>
        <v/>
      </c>
    </row>
    <row r="69" spans="1:8" s="20" customFormat="1" x14ac:dyDescent="0.2">
      <c r="A69" s="215" t="s">
        <v>178</v>
      </c>
      <c r="B69" s="204">
        <f>B70</f>
        <v>15000</v>
      </c>
      <c r="C69" s="204"/>
      <c r="D69" s="204">
        <f>D70</f>
        <v>6000</v>
      </c>
      <c r="E69" s="204">
        <f t="shared" si="11"/>
        <v>21000</v>
      </c>
      <c r="F69" s="204"/>
      <c r="G69" s="204">
        <f t="shared" si="4"/>
        <v>0</v>
      </c>
      <c r="H69" s="225" t="str">
        <f t="shared" si="5"/>
        <v/>
      </c>
    </row>
    <row r="70" spans="1:8" s="20" customFormat="1" x14ac:dyDescent="0.2">
      <c r="A70" s="205" t="s">
        <v>150</v>
      </c>
      <c r="B70" s="206">
        <v>15000</v>
      </c>
      <c r="C70" s="206"/>
      <c r="D70" s="206">
        <v>6000</v>
      </c>
      <c r="E70" s="206">
        <f t="shared" ref="E70:E87" si="12">SUM(B70:D70)</f>
        <v>21000</v>
      </c>
      <c r="F70" s="206"/>
      <c r="G70" s="206">
        <f t="shared" si="4"/>
        <v>0</v>
      </c>
      <c r="H70" s="150" t="str">
        <f t="shared" si="5"/>
        <v/>
      </c>
    </row>
    <row r="71" spans="1:8" s="20" customFormat="1" x14ac:dyDescent="0.2">
      <c r="A71" s="215" t="s">
        <v>112</v>
      </c>
      <c r="B71" s="204">
        <f>B72+B73+B75+B74</f>
        <v>39100</v>
      </c>
      <c r="C71" s="204"/>
      <c r="D71" s="204"/>
      <c r="E71" s="204">
        <f t="shared" si="12"/>
        <v>39100</v>
      </c>
      <c r="F71" s="204"/>
      <c r="G71" s="204">
        <f t="shared" ref="G71:G112" si="13">IF(F71=0,0,F71-E71)</f>
        <v>0</v>
      </c>
      <c r="H71" s="225" t="str">
        <f t="shared" ref="H71:H112" si="14">IF(F71=0,"",G71/E71)</f>
        <v/>
      </c>
    </row>
    <row r="72" spans="1:8" s="20" customFormat="1" x14ac:dyDescent="0.2">
      <c r="A72" s="205" t="s">
        <v>150</v>
      </c>
      <c r="B72" s="206">
        <f>4000+1000</f>
        <v>5000</v>
      </c>
      <c r="C72" s="206"/>
      <c r="D72" s="204"/>
      <c r="E72" s="206">
        <f t="shared" si="12"/>
        <v>5000</v>
      </c>
      <c r="F72" s="206"/>
      <c r="G72" s="206">
        <f t="shared" si="13"/>
        <v>0</v>
      </c>
      <c r="H72" s="150" t="str">
        <f t="shared" si="14"/>
        <v/>
      </c>
    </row>
    <row r="73" spans="1:8" s="20" customFormat="1" x14ac:dyDescent="0.2">
      <c r="A73" s="205" t="s">
        <v>113</v>
      </c>
      <c r="B73" s="206">
        <v>30600</v>
      </c>
      <c r="C73" s="206"/>
      <c r="D73" s="204"/>
      <c r="E73" s="206">
        <f t="shared" si="12"/>
        <v>30600</v>
      </c>
      <c r="F73" s="206"/>
      <c r="G73" s="206">
        <f t="shared" si="13"/>
        <v>0</v>
      </c>
      <c r="H73" s="150" t="str">
        <f t="shared" si="14"/>
        <v/>
      </c>
    </row>
    <row r="74" spans="1:8" s="20" customFormat="1" x14ac:dyDescent="0.2">
      <c r="A74" s="205" t="s">
        <v>183</v>
      </c>
      <c r="B74" s="206">
        <v>2000</v>
      </c>
      <c r="C74" s="206"/>
      <c r="D74" s="204"/>
      <c r="E74" s="206">
        <f t="shared" si="12"/>
        <v>2000</v>
      </c>
      <c r="F74" s="206"/>
      <c r="G74" s="206">
        <f t="shared" si="13"/>
        <v>0</v>
      </c>
      <c r="H74" s="150" t="str">
        <f t="shared" si="14"/>
        <v/>
      </c>
    </row>
    <row r="75" spans="1:8" s="20" customFormat="1" x14ac:dyDescent="0.2">
      <c r="A75" s="205" t="s">
        <v>80</v>
      </c>
      <c r="B75" s="206">
        <v>1500</v>
      </c>
      <c r="C75" s="206"/>
      <c r="D75" s="204"/>
      <c r="E75" s="206">
        <f t="shared" si="12"/>
        <v>1500</v>
      </c>
      <c r="F75" s="206"/>
      <c r="G75" s="206">
        <f t="shared" si="13"/>
        <v>0</v>
      </c>
      <c r="H75" s="150" t="str">
        <f t="shared" si="14"/>
        <v/>
      </c>
    </row>
    <row r="76" spans="1:8" s="20" customFormat="1" x14ac:dyDescent="0.2">
      <c r="A76" s="215"/>
      <c r="B76" s="204"/>
      <c r="C76" s="204"/>
      <c r="D76" s="204"/>
      <c r="E76" s="204">
        <f t="shared" si="12"/>
        <v>0</v>
      </c>
      <c r="F76" s="204"/>
      <c r="G76" s="204">
        <f t="shared" si="13"/>
        <v>0</v>
      </c>
      <c r="H76" s="225" t="str">
        <f t="shared" si="14"/>
        <v/>
      </c>
    </row>
    <row r="77" spans="1:8" s="20" customFormat="1" x14ac:dyDescent="0.2">
      <c r="A77" s="201" t="s">
        <v>21</v>
      </c>
      <c r="B77" s="202">
        <f>B78+B80</f>
        <v>467000</v>
      </c>
      <c r="C77" s="202"/>
      <c r="D77" s="202">
        <f>D80</f>
        <v>605</v>
      </c>
      <c r="E77" s="202">
        <f t="shared" si="12"/>
        <v>467605</v>
      </c>
      <c r="F77" s="202"/>
      <c r="G77" s="202">
        <f t="shared" si="13"/>
        <v>0</v>
      </c>
      <c r="H77" s="224" t="str">
        <f t="shared" si="14"/>
        <v/>
      </c>
    </row>
    <row r="78" spans="1:8" s="20" customFormat="1" x14ac:dyDescent="0.2">
      <c r="A78" s="208" t="s">
        <v>66</v>
      </c>
      <c r="B78" s="209">
        <f t="shared" ref="B78" si="15">B79</f>
        <v>400000</v>
      </c>
      <c r="C78" s="209"/>
      <c r="D78" s="202"/>
      <c r="E78" s="209">
        <f t="shared" si="12"/>
        <v>400000</v>
      </c>
      <c r="F78" s="209"/>
      <c r="G78" s="209">
        <f t="shared" si="13"/>
        <v>0</v>
      </c>
      <c r="H78" s="226" t="str">
        <f t="shared" si="14"/>
        <v/>
      </c>
    </row>
    <row r="79" spans="1:8" s="20" customFormat="1" x14ac:dyDescent="0.2">
      <c r="A79" s="205" t="s">
        <v>25</v>
      </c>
      <c r="B79" s="206">
        <v>400000</v>
      </c>
      <c r="C79" s="206"/>
      <c r="D79" s="202"/>
      <c r="E79" s="206">
        <f t="shared" si="12"/>
        <v>400000</v>
      </c>
      <c r="F79" s="206"/>
      <c r="G79" s="206">
        <f t="shared" si="13"/>
        <v>0</v>
      </c>
      <c r="H79" s="150" t="str">
        <f t="shared" si="14"/>
        <v/>
      </c>
    </row>
    <row r="80" spans="1:8" x14ac:dyDescent="0.2">
      <c r="A80" s="208" t="s">
        <v>41</v>
      </c>
      <c r="B80" s="209">
        <f>SUM(B81:B81)</f>
        <v>67000</v>
      </c>
      <c r="C80" s="209"/>
      <c r="D80" s="209">
        <f>D82</f>
        <v>605</v>
      </c>
      <c r="E80" s="209">
        <f t="shared" si="12"/>
        <v>67605</v>
      </c>
      <c r="F80" s="209"/>
      <c r="G80" s="209">
        <f t="shared" si="13"/>
        <v>0</v>
      </c>
      <c r="H80" s="226" t="str">
        <f t="shared" si="14"/>
        <v/>
      </c>
    </row>
    <row r="81" spans="1:9" x14ac:dyDescent="0.2">
      <c r="A81" s="205" t="s">
        <v>25</v>
      </c>
      <c r="B81" s="206">
        <v>67000</v>
      </c>
      <c r="C81" s="206"/>
      <c r="D81" s="209"/>
      <c r="E81" s="206">
        <f t="shared" si="12"/>
        <v>67000</v>
      </c>
      <c r="F81" s="206"/>
      <c r="G81" s="206">
        <f t="shared" si="13"/>
        <v>0</v>
      </c>
      <c r="H81" s="150" t="str">
        <f t="shared" si="14"/>
        <v/>
      </c>
    </row>
    <row r="82" spans="1:9" x14ac:dyDescent="0.2">
      <c r="A82" s="205" t="s">
        <v>80</v>
      </c>
      <c r="B82" s="206"/>
      <c r="C82" s="206"/>
      <c r="D82" s="206">
        <v>605</v>
      </c>
      <c r="E82" s="206">
        <f t="shared" si="12"/>
        <v>605</v>
      </c>
      <c r="F82" s="206"/>
      <c r="G82" s="206">
        <f t="shared" si="13"/>
        <v>0</v>
      </c>
      <c r="H82" s="150" t="str">
        <f t="shared" si="14"/>
        <v/>
      </c>
    </row>
    <row r="83" spans="1:9" x14ac:dyDescent="0.2">
      <c r="A83" s="205"/>
      <c r="B83" s="206"/>
      <c r="C83" s="206"/>
      <c r="D83" s="206"/>
      <c r="E83" s="206">
        <f t="shared" si="12"/>
        <v>0</v>
      </c>
      <c r="F83" s="206"/>
      <c r="G83" s="206">
        <f t="shared" si="13"/>
        <v>0</v>
      </c>
      <c r="H83" s="150" t="str">
        <f t="shared" si="14"/>
        <v/>
      </c>
      <c r="I83" s="26"/>
    </row>
    <row r="84" spans="1:9" ht="12.75" customHeight="1" x14ac:dyDescent="0.2">
      <c r="A84" s="221" t="s">
        <v>22</v>
      </c>
      <c r="B84" s="222">
        <f>B85</f>
        <v>8600000</v>
      </c>
      <c r="C84" s="222"/>
      <c r="D84" s="222">
        <f>D85</f>
        <v>1357463</v>
      </c>
      <c r="E84" s="222">
        <f t="shared" si="12"/>
        <v>9957463</v>
      </c>
      <c r="F84" s="222"/>
      <c r="G84" s="222">
        <f t="shared" si="13"/>
        <v>0</v>
      </c>
      <c r="H84" s="229" t="str">
        <f t="shared" si="14"/>
        <v/>
      </c>
    </row>
    <row r="85" spans="1:9" x14ac:dyDescent="0.2">
      <c r="A85" s="205" t="s">
        <v>155</v>
      </c>
      <c r="B85" s="206">
        <v>8600000</v>
      </c>
      <c r="C85" s="206"/>
      <c r="D85" s="206">
        <v>1357463</v>
      </c>
      <c r="E85" s="206">
        <f t="shared" si="12"/>
        <v>9957463</v>
      </c>
      <c r="F85" s="206"/>
      <c r="G85" s="206">
        <f t="shared" si="13"/>
        <v>0</v>
      </c>
      <c r="H85" s="150" t="str">
        <f t="shared" si="14"/>
        <v/>
      </c>
    </row>
    <row r="86" spans="1:9" x14ac:dyDescent="0.2">
      <c r="A86" s="210"/>
      <c r="B86" s="211"/>
      <c r="C86" s="211"/>
      <c r="D86" s="211"/>
      <c r="E86" s="211">
        <f t="shared" si="12"/>
        <v>0</v>
      </c>
      <c r="F86" s="211"/>
      <c r="G86" s="211">
        <f t="shared" si="13"/>
        <v>0</v>
      </c>
      <c r="H86" s="227" t="str">
        <f t="shared" si="14"/>
        <v/>
      </c>
    </row>
    <row r="87" spans="1:9" x14ac:dyDescent="0.2">
      <c r="A87" s="201" t="s">
        <v>13</v>
      </c>
      <c r="B87" s="202">
        <f>B6+B13+B23+B29+B35+B57+B62+B77+B84</f>
        <v>605229124</v>
      </c>
      <c r="C87" s="202">
        <f>C6+C13+C23+C29+C35+C57+C62+C77+C84</f>
        <v>5343000</v>
      </c>
      <c r="D87" s="202">
        <f>D6+D13+D35+D62+D77+D84</f>
        <v>16745492</v>
      </c>
      <c r="E87" s="202">
        <f t="shared" si="12"/>
        <v>627317616</v>
      </c>
      <c r="F87" s="202"/>
      <c r="G87" s="202">
        <f t="shared" si="13"/>
        <v>0</v>
      </c>
      <c r="H87" s="224" t="str">
        <f t="shared" si="14"/>
        <v/>
      </c>
    </row>
    <row r="88" spans="1:9" x14ac:dyDescent="0.2">
      <c r="A88" s="53"/>
      <c r="B88" s="223"/>
      <c r="C88" s="223"/>
      <c r="D88" s="51"/>
      <c r="E88" s="223"/>
      <c r="F88" s="223"/>
      <c r="G88" s="223">
        <f t="shared" si="13"/>
        <v>0</v>
      </c>
      <c r="H88" s="230" t="str">
        <f t="shared" si="14"/>
        <v/>
      </c>
    </row>
    <row r="89" spans="1:9" ht="12.75" customHeight="1" x14ac:dyDescent="0.2">
      <c r="A89" s="51"/>
      <c r="B89" s="19"/>
      <c r="C89" s="19"/>
      <c r="D89" s="51"/>
      <c r="E89" s="19"/>
      <c r="F89" s="19"/>
      <c r="G89" s="19">
        <f t="shared" si="13"/>
        <v>0</v>
      </c>
      <c r="H89" s="153" t="str">
        <f t="shared" si="14"/>
        <v/>
      </c>
    </row>
    <row r="90" spans="1:9" ht="12.75" customHeight="1" x14ac:dyDescent="0.2">
      <c r="A90" s="215" t="s">
        <v>303</v>
      </c>
      <c r="B90" s="19"/>
      <c r="C90" s="19"/>
      <c r="D90" s="19"/>
      <c r="E90" s="19"/>
      <c r="F90" s="19"/>
      <c r="G90" s="19">
        <f t="shared" si="13"/>
        <v>0</v>
      </c>
      <c r="H90" s="153" t="str">
        <f t="shared" si="14"/>
        <v/>
      </c>
    </row>
    <row r="91" spans="1:9" x14ac:dyDescent="0.2">
      <c r="A91" s="215" t="s">
        <v>74</v>
      </c>
      <c r="B91" s="19">
        <f t="shared" ref="B91:E91" si="16">B24</f>
        <v>2800</v>
      </c>
      <c r="C91" s="19">
        <f t="shared" si="16"/>
        <v>0</v>
      </c>
      <c r="D91" s="19">
        <f t="shared" si="16"/>
        <v>0</v>
      </c>
      <c r="E91" s="19">
        <f t="shared" si="16"/>
        <v>2800</v>
      </c>
      <c r="F91" s="19"/>
      <c r="G91" s="19">
        <f t="shared" si="13"/>
        <v>0</v>
      </c>
      <c r="H91" s="153" t="str">
        <f t="shared" si="14"/>
        <v/>
      </c>
    </row>
    <row r="92" spans="1:9" x14ac:dyDescent="0.2">
      <c r="A92" s="10" t="s">
        <v>155</v>
      </c>
      <c r="B92" s="19">
        <f t="shared" ref="B92:E92" si="17">B85+B15+B44</f>
        <v>13615000</v>
      </c>
      <c r="C92" s="19">
        <f t="shared" si="17"/>
        <v>0</v>
      </c>
      <c r="D92" s="19">
        <f t="shared" si="17"/>
        <v>1457463</v>
      </c>
      <c r="E92" s="19">
        <f t="shared" si="17"/>
        <v>15072463</v>
      </c>
      <c r="F92" s="19"/>
      <c r="G92" s="19">
        <f t="shared" si="13"/>
        <v>0</v>
      </c>
      <c r="H92" s="153" t="str">
        <f t="shared" si="14"/>
        <v/>
      </c>
    </row>
    <row r="93" spans="1:9" x14ac:dyDescent="0.2">
      <c r="A93" s="215" t="s">
        <v>75</v>
      </c>
      <c r="B93" s="19"/>
      <c r="C93" s="19"/>
      <c r="D93" s="19"/>
      <c r="E93" s="19"/>
      <c r="F93" s="19"/>
      <c r="G93" s="19">
        <f t="shared" si="13"/>
        <v>0</v>
      </c>
      <c r="H93" s="153" t="str">
        <f t="shared" si="14"/>
        <v/>
      </c>
    </row>
    <row r="94" spans="1:9" x14ac:dyDescent="0.2">
      <c r="A94" s="215" t="s">
        <v>47</v>
      </c>
      <c r="B94" s="19">
        <f t="shared" ref="B94:E94" si="18">B65+B51+B53</f>
        <v>0</v>
      </c>
      <c r="C94" s="19">
        <f t="shared" si="18"/>
        <v>0</v>
      </c>
      <c r="D94" s="19">
        <f t="shared" si="18"/>
        <v>31169</v>
      </c>
      <c r="E94" s="19">
        <f t="shared" si="18"/>
        <v>31169</v>
      </c>
      <c r="F94" s="19"/>
      <c r="G94" s="19">
        <f t="shared" si="13"/>
        <v>0</v>
      </c>
      <c r="H94" s="153" t="str">
        <f t="shared" si="14"/>
        <v/>
      </c>
    </row>
    <row r="95" spans="1:9" x14ac:dyDescent="0.2">
      <c r="A95" s="215" t="s">
        <v>152</v>
      </c>
      <c r="B95" s="19">
        <f t="shared" ref="B95:E95" si="19">B72+B70+B54+B40</f>
        <v>20000</v>
      </c>
      <c r="C95" s="19">
        <f t="shared" si="19"/>
        <v>0</v>
      </c>
      <c r="D95" s="19">
        <f t="shared" si="19"/>
        <v>6245</v>
      </c>
      <c r="E95" s="19">
        <f t="shared" si="19"/>
        <v>26245</v>
      </c>
      <c r="F95" s="19"/>
      <c r="G95" s="19">
        <f t="shared" si="13"/>
        <v>0</v>
      </c>
      <c r="H95" s="153" t="str">
        <f t="shared" si="14"/>
        <v/>
      </c>
    </row>
    <row r="96" spans="1:9" x14ac:dyDescent="0.2">
      <c r="A96" s="215" t="s">
        <v>76</v>
      </c>
      <c r="B96" s="19"/>
      <c r="C96" s="19"/>
      <c r="D96" s="19"/>
      <c r="E96" s="19"/>
      <c r="F96" s="19"/>
      <c r="G96" s="19">
        <f t="shared" si="13"/>
        <v>0</v>
      </c>
      <c r="H96" s="153" t="str">
        <f t="shared" si="14"/>
        <v/>
      </c>
    </row>
    <row r="97" spans="1:8" x14ac:dyDescent="0.2">
      <c r="A97" s="10" t="s">
        <v>163</v>
      </c>
      <c r="B97" s="19">
        <f t="shared" ref="B97:E97" si="20">B31+B33+B64+B67+B68+B55</f>
        <v>1272000</v>
      </c>
      <c r="C97" s="19">
        <f t="shared" si="20"/>
        <v>0</v>
      </c>
      <c r="D97" s="19">
        <f t="shared" si="20"/>
        <v>440000</v>
      </c>
      <c r="E97" s="19">
        <f t="shared" si="20"/>
        <v>1712000</v>
      </c>
      <c r="F97" s="19"/>
      <c r="G97" s="19">
        <f t="shared" si="13"/>
        <v>0</v>
      </c>
      <c r="H97" s="153" t="str">
        <f t="shared" si="14"/>
        <v/>
      </c>
    </row>
    <row r="98" spans="1:8" x14ac:dyDescent="0.2">
      <c r="A98" s="10" t="s">
        <v>164</v>
      </c>
      <c r="B98" s="19">
        <f t="shared" ref="B98:E98" si="21">B18+B21+B25+B38</f>
        <v>6986224</v>
      </c>
      <c r="C98" s="19">
        <f t="shared" si="21"/>
        <v>0</v>
      </c>
      <c r="D98" s="19">
        <f t="shared" si="21"/>
        <v>1000000</v>
      </c>
      <c r="E98" s="19">
        <f t="shared" si="21"/>
        <v>7986224</v>
      </c>
      <c r="F98" s="19"/>
      <c r="G98" s="19">
        <f t="shared" si="13"/>
        <v>0</v>
      </c>
      <c r="H98" s="153" t="str">
        <f t="shared" si="14"/>
        <v/>
      </c>
    </row>
    <row r="99" spans="1:8" x14ac:dyDescent="0.2">
      <c r="A99" s="10" t="s">
        <v>165</v>
      </c>
      <c r="B99" s="19">
        <f t="shared" ref="B99:E99" si="22">B46+B73</f>
        <v>30600</v>
      </c>
      <c r="C99" s="19">
        <f t="shared" si="22"/>
        <v>0</v>
      </c>
      <c r="D99" s="19">
        <f t="shared" si="22"/>
        <v>300000</v>
      </c>
      <c r="E99" s="19">
        <f t="shared" si="22"/>
        <v>330600</v>
      </c>
      <c r="F99" s="19"/>
      <c r="G99" s="19">
        <f t="shared" si="13"/>
        <v>0</v>
      </c>
      <c r="H99" s="153" t="str">
        <f t="shared" si="14"/>
        <v/>
      </c>
    </row>
    <row r="100" spans="1:8" x14ac:dyDescent="0.2">
      <c r="A100" s="215" t="s">
        <v>169</v>
      </c>
      <c r="B100" s="19">
        <f t="shared" ref="B100:E100" si="23">B27+B45</f>
        <v>455000</v>
      </c>
      <c r="C100" s="19">
        <f t="shared" si="23"/>
        <v>0</v>
      </c>
      <c r="D100" s="19">
        <f t="shared" si="23"/>
        <v>0</v>
      </c>
      <c r="E100" s="19">
        <f t="shared" si="23"/>
        <v>455000</v>
      </c>
      <c r="F100" s="19"/>
      <c r="G100" s="19">
        <f t="shared" si="13"/>
        <v>0</v>
      </c>
      <c r="H100" s="153" t="str">
        <f t="shared" si="14"/>
        <v/>
      </c>
    </row>
    <row r="101" spans="1:8" x14ac:dyDescent="0.2">
      <c r="A101" s="215" t="s">
        <v>170</v>
      </c>
      <c r="B101" s="19">
        <f t="shared" ref="B101:E101" si="24">B39+B26</f>
        <v>680000</v>
      </c>
      <c r="C101" s="19">
        <f t="shared" si="24"/>
        <v>0</v>
      </c>
      <c r="D101" s="19">
        <f t="shared" si="24"/>
        <v>0</v>
      </c>
      <c r="E101" s="19">
        <f t="shared" si="24"/>
        <v>680000</v>
      </c>
      <c r="F101" s="19"/>
      <c r="G101" s="19">
        <f t="shared" si="13"/>
        <v>0</v>
      </c>
      <c r="H101" s="153" t="str">
        <f t="shared" si="14"/>
        <v/>
      </c>
    </row>
    <row r="102" spans="1:8" x14ac:dyDescent="0.2">
      <c r="A102" s="215" t="s">
        <v>78</v>
      </c>
      <c r="B102" s="19"/>
      <c r="C102" s="19"/>
      <c r="D102" s="19"/>
      <c r="E102" s="19"/>
      <c r="F102" s="19"/>
      <c r="G102" s="19">
        <f t="shared" si="13"/>
        <v>0</v>
      </c>
      <c r="H102" s="153" t="str">
        <f t="shared" si="14"/>
        <v/>
      </c>
    </row>
    <row r="103" spans="1:8" x14ac:dyDescent="0.2">
      <c r="A103" s="215" t="s">
        <v>91</v>
      </c>
      <c r="B103" s="19">
        <f t="shared" ref="B103:E103" si="25">B74</f>
        <v>2000</v>
      </c>
      <c r="C103" s="19">
        <f t="shared" si="25"/>
        <v>0</v>
      </c>
      <c r="D103" s="19">
        <f t="shared" si="25"/>
        <v>0</v>
      </c>
      <c r="E103" s="19">
        <f t="shared" si="25"/>
        <v>2000</v>
      </c>
      <c r="F103" s="19"/>
      <c r="G103" s="19">
        <f t="shared" si="13"/>
        <v>0</v>
      </c>
      <c r="H103" s="153" t="str">
        <f t="shared" si="14"/>
        <v/>
      </c>
    </row>
    <row r="104" spans="1:8" x14ac:dyDescent="0.2">
      <c r="A104" s="215" t="s">
        <v>79</v>
      </c>
      <c r="B104" s="19">
        <f t="shared" ref="B104:E104" si="26">B66</f>
        <v>0</v>
      </c>
      <c r="C104" s="19">
        <f t="shared" si="26"/>
        <v>0</v>
      </c>
      <c r="D104" s="19">
        <f t="shared" si="26"/>
        <v>4000</v>
      </c>
      <c r="E104" s="19">
        <f t="shared" si="26"/>
        <v>4000</v>
      </c>
      <c r="F104" s="19"/>
      <c r="G104" s="19">
        <f t="shared" si="13"/>
        <v>0</v>
      </c>
      <c r="H104" s="153" t="str">
        <f t="shared" si="14"/>
        <v/>
      </c>
    </row>
    <row r="105" spans="1:8" x14ac:dyDescent="0.2">
      <c r="A105" s="215" t="s">
        <v>80</v>
      </c>
      <c r="B105" s="19">
        <f t="shared" ref="B105:E105" si="27">B75+B82</f>
        <v>1500</v>
      </c>
      <c r="C105" s="19">
        <f t="shared" si="27"/>
        <v>0</v>
      </c>
      <c r="D105" s="19">
        <f t="shared" si="27"/>
        <v>605</v>
      </c>
      <c r="E105" s="19">
        <f t="shared" si="27"/>
        <v>2105</v>
      </c>
      <c r="F105" s="19"/>
      <c r="G105" s="19">
        <f t="shared" si="13"/>
        <v>0</v>
      </c>
      <c r="H105" s="153" t="str">
        <f t="shared" si="14"/>
        <v/>
      </c>
    </row>
    <row r="106" spans="1:8" x14ac:dyDescent="0.2">
      <c r="A106" s="215" t="s">
        <v>81</v>
      </c>
      <c r="B106" s="19">
        <f t="shared" ref="B106:E106" si="28">B49</f>
        <v>0</v>
      </c>
      <c r="C106" s="19">
        <f t="shared" si="28"/>
        <v>0</v>
      </c>
      <c r="D106" s="19">
        <f t="shared" si="28"/>
        <v>6010</v>
      </c>
      <c r="E106" s="19">
        <f t="shared" si="28"/>
        <v>6010</v>
      </c>
      <c r="F106" s="19"/>
      <c r="G106" s="19">
        <f t="shared" si="13"/>
        <v>0</v>
      </c>
      <c r="H106" s="153" t="str">
        <f t="shared" si="14"/>
        <v/>
      </c>
    </row>
    <row r="107" spans="1:8" x14ac:dyDescent="0.2">
      <c r="A107" s="215" t="s">
        <v>82</v>
      </c>
      <c r="B107" s="19"/>
      <c r="C107" s="19"/>
      <c r="D107" s="19"/>
      <c r="E107" s="19"/>
      <c r="F107" s="19"/>
      <c r="G107" s="19">
        <f t="shared" si="13"/>
        <v>0</v>
      </c>
      <c r="H107" s="153" t="str">
        <f t="shared" si="14"/>
        <v/>
      </c>
    </row>
    <row r="108" spans="1:8" x14ac:dyDescent="0.2">
      <c r="A108" s="215" t="s">
        <v>83</v>
      </c>
      <c r="B108" s="19"/>
      <c r="C108" s="19"/>
      <c r="D108" s="19"/>
      <c r="E108" s="19"/>
      <c r="F108" s="19"/>
      <c r="G108" s="19">
        <f t="shared" si="13"/>
        <v>0</v>
      </c>
      <c r="H108" s="153" t="str">
        <f t="shared" si="14"/>
        <v/>
      </c>
    </row>
    <row r="109" spans="1:8" x14ac:dyDescent="0.2">
      <c r="A109" s="215" t="s">
        <v>84</v>
      </c>
      <c r="B109" s="19"/>
      <c r="C109" s="19"/>
      <c r="D109" s="19"/>
      <c r="E109" s="19"/>
      <c r="F109" s="19"/>
      <c r="G109" s="19">
        <f t="shared" si="13"/>
        <v>0</v>
      </c>
      <c r="H109" s="153" t="str">
        <f t="shared" si="14"/>
        <v/>
      </c>
    </row>
    <row r="110" spans="1:8" x14ac:dyDescent="0.2">
      <c r="A110" s="214" t="s">
        <v>171</v>
      </c>
      <c r="B110" s="14">
        <f t="shared" ref="B110" si="29">SUM(B90:B109)</f>
        <v>23065124</v>
      </c>
      <c r="C110" s="14">
        <f t="shared" ref="C110:E110" si="30">SUM(C90:C109)</f>
        <v>0</v>
      </c>
      <c r="D110" s="14">
        <f t="shared" si="30"/>
        <v>3245492</v>
      </c>
      <c r="E110" s="14">
        <f t="shared" si="30"/>
        <v>26310616</v>
      </c>
      <c r="F110" s="14"/>
      <c r="G110" s="14">
        <f t="shared" si="13"/>
        <v>0</v>
      </c>
      <c r="H110" s="231" t="str">
        <f t="shared" si="14"/>
        <v/>
      </c>
    </row>
    <row r="111" spans="1:8" x14ac:dyDescent="0.2">
      <c r="A111" s="215" t="s">
        <v>25</v>
      </c>
      <c r="B111" s="19">
        <f t="shared" ref="B111:E111" si="31">B8+B11+B58+B60+B78+B81</f>
        <v>582164000</v>
      </c>
      <c r="C111" s="19">
        <f t="shared" si="31"/>
        <v>5343000</v>
      </c>
      <c r="D111" s="19">
        <f t="shared" si="31"/>
        <v>13500000</v>
      </c>
      <c r="E111" s="19">
        <f t="shared" si="31"/>
        <v>601007000</v>
      </c>
      <c r="F111" s="19"/>
      <c r="G111" s="19">
        <f t="shared" si="13"/>
        <v>0</v>
      </c>
      <c r="H111" s="153" t="str">
        <f t="shared" si="14"/>
        <v/>
      </c>
    </row>
    <row r="112" spans="1:8" x14ac:dyDescent="0.2">
      <c r="A112" s="214" t="s">
        <v>13</v>
      </c>
      <c r="B112" s="14">
        <f t="shared" ref="B112:E112" si="32">B110+B111</f>
        <v>605229124</v>
      </c>
      <c r="C112" s="14">
        <f t="shared" si="32"/>
        <v>5343000</v>
      </c>
      <c r="D112" s="14">
        <f t="shared" si="32"/>
        <v>16745492</v>
      </c>
      <c r="E112" s="14">
        <f t="shared" si="32"/>
        <v>627317616</v>
      </c>
      <c r="F112" s="14"/>
      <c r="G112" s="14">
        <f t="shared" si="13"/>
        <v>0</v>
      </c>
      <c r="H112" s="231" t="str">
        <f t="shared" si="14"/>
        <v/>
      </c>
    </row>
  </sheetData>
  <mergeCells count="6">
    <mergeCell ref="B3:B4"/>
    <mergeCell ref="C3:C4"/>
    <mergeCell ref="E3:E4"/>
    <mergeCell ref="F3:F4"/>
    <mergeCell ref="G3:I3"/>
    <mergeCell ref="D3:D4"/>
  </mergeCells>
  <phoneticPr fontId="36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L61"/>
  <sheetViews>
    <sheetView workbookViewId="0">
      <selection activeCell="E29" sqref="E29"/>
    </sheetView>
  </sheetViews>
  <sheetFormatPr defaultColWidth="9.28515625" defaultRowHeight="12.75" x14ac:dyDescent="0.2"/>
  <cols>
    <col min="1" max="1" width="40" style="10" bestFit="1" customWidth="1"/>
    <col min="2" max="2" width="11.5703125" style="10" bestFit="1" customWidth="1"/>
    <col min="3" max="4" width="10.28515625" style="10" bestFit="1" customWidth="1"/>
    <col min="5" max="5" width="11.28515625" style="10" bestFit="1" customWidth="1"/>
    <col min="6" max="6" width="9.5703125" style="10" bestFit="1" customWidth="1"/>
    <col min="7" max="8" width="11.28515625" style="10" bestFit="1" customWidth="1"/>
    <col min="9" max="9" width="10.28515625" style="10" bestFit="1" customWidth="1"/>
    <col min="10" max="16384" width="9.28515625" style="10"/>
  </cols>
  <sheetData>
    <row r="1" spans="1:12" x14ac:dyDescent="0.2">
      <c r="A1" s="5" t="s">
        <v>11</v>
      </c>
      <c r="B1" s="8">
        <f ca="1">SUM(B2:B11)</f>
        <v>9500</v>
      </c>
      <c r="C1" s="8">
        <f t="shared" ref="C1:L1" ca="1" si="0">SUM(C2:C11)</f>
        <v>0</v>
      </c>
      <c r="D1" s="8">
        <f t="shared" ca="1" si="0"/>
        <v>9500</v>
      </c>
      <c r="E1" s="8">
        <f t="shared" ca="1" si="0"/>
        <v>12000</v>
      </c>
      <c r="F1" s="8">
        <f t="shared" ca="1" si="0"/>
        <v>2500</v>
      </c>
      <c r="G1" s="8">
        <f t="shared" ca="1" si="0"/>
        <v>0.26315789473684209</v>
      </c>
      <c r="H1" s="8">
        <f t="shared" ca="1" si="0"/>
        <v>0</v>
      </c>
      <c r="I1" s="8" t="e">
        <f t="shared" si="0"/>
        <v>#REF!</v>
      </c>
      <c r="J1" s="8" t="e">
        <f t="shared" si="0"/>
        <v>#REF!</v>
      </c>
      <c r="K1" s="8" t="e">
        <f t="shared" si="0"/>
        <v>#REF!</v>
      </c>
      <c r="L1" s="8" t="e">
        <f t="shared" si="0"/>
        <v>#REF!</v>
      </c>
    </row>
    <row r="2" spans="1:12" x14ac:dyDescent="0.2">
      <c r="A2" s="6" t="s">
        <v>54</v>
      </c>
      <c r="B2" s="8">
        <f ca="1">SUMIF('Omatulud (3)'!$A$6:B$12,$A2,'Omatulud (3)'!B$6:B$12)</f>
        <v>0</v>
      </c>
      <c r="C2" s="8">
        <f ca="1">SUMIF('Omatulud (3)'!$A$6:C$12,$A2,'Omatulud (3)'!C$6:C$12)</f>
        <v>0</v>
      </c>
      <c r="D2" s="8">
        <f ca="1">SUMIF('Omatulud (3)'!$A$6:E$12,$A2,'Omatulud (3)'!E$6:E$12)</f>
        <v>0</v>
      </c>
      <c r="E2" s="8">
        <f ca="1">SUMIF('Omatulud (3)'!$A$6:F$12,$A2,'Omatulud (3)'!F$6:F$12)</f>
        <v>0</v>
      </c>
      <c r="F2" s="8">
        <f ca="1">SUMIF('Omatulud (3)'!$A$6:G$12,$A2,'Omatulud (3)'!G$6:G$12)</f>
        <v>0</v>
      </c>
      <c r="G2" s="8">
        <f ca="1">SUMIF('Omatulud (3)'!$A$6:H$12,$A2,'Omatulud (3)'!H$6:H$12)</f>
        <v>0</v>
      </c>
      <c r="H2" s="8">
        <f ca="1">SUMIF('Omatulud (3)'!$A$6:I$12,$A2,'Omatulud (3)'!I$6:I$12)</f>
        <v>0</v>
      </c>
      <c r="I2" s="8" t="e">
        <f>SUMIF('Omatulud (3)'!$A$6:I$12,$A2,'Omatulud (3)'!#REF!)</f>
        <v>#REF!</v>
      </c>
      <c r="J2" s="8" t="e">
        <f>SUMIF('Omatulud (3)'!$A$6:I$12,$A2,'Omatulud (3)'!#REF!)</f>
        <v>#REF!</v>
      </c>
      <c r="K2" s="8" t="e">
        <f>SUMIF('Omatulud (3)'!$A$6:I$12,$A2,'Omatulud (3)'!#REF!)</f>
        <v>#REF!</v>
      </c>
      <c r="L2" s="8" t="e">
        <f>SUMIF('Omatulud (3)'!$A$6:I$12,$A2,'Omatulud (3)'!#REF!)</f>
        <v>#REF!</v>
      </c>
    </row>
    <row r="3" spans="1:12" x14ac:dyDescent="0.2">
      <c r="A3" s="6" t="s">
        <v>59</v>
      </c>
      <c r="B3" s="8">
        <f ca="1">SUMIF('Omatulud (3)'!$A$6:B$12,$A3,'Omatulud (3)'!B$6:B$12)</f>
        <v>0</v>
      </c>
      <c r="C3" s="8">
        <f ca="1">SUMIF('Omatulud (3)'!$A$6:C$12,$A3,'Omatulud (3)'!C$6:C$12)</f>
        <v>0</v>
      </c>
      <c r="D3" s="8">
        <f ca="1">SUMIF('Omatulud (3)'!$A$6:E$12,$A3,'Omatulud (3)'!E$6:E$12)</f>
        <v>0</v>
      </c>
      <c r="E3" s="8">
        <f ca="1">SUMIF('Omatulud (3)'!$A$6:F$12,$A3,'Omatulud (3)'!F$6:F$12)</f>
        <v>0</v>
      </c>
      <c r="F3" s="8">
        <f ca="1">SUMIF('Omatulud (3)'!$A$6:G$12,$A3,'Omatulud (3)'!G$6:G$12)</f>
        <v>0</v>
      </c>
      <c r="G3" s="8">
        <f ca="1">SUMIF('Omatulud (3)'!$A$6:H$12,$A3,'Omatulud (3)'!H$6:H$12)</f>
        <v>0</v>
      </c>
      <c r="H3" s="8">
        <f ca="1">SUMIF('Omatulud (3)'!$A$6:I$12,$A3,'Omatulud (3)'!I$6:I$12)</f>
        <v>0</v>
      </c>
      <c r="I3" s="8" t="e">
        <f>SUMIF('Omatulud (3)'!$A$6:I$12,$A3,'Omatulud (3)'!#REF!)</f>
        <v>#REF!</v>
      </c>
      <c r="J3" s="8" t="e">
        <f>SUMIF('Omatulud (3)'!$A$6:I$12,$A3,'Omatulud (3)'!#REF!)</f>
        <v>#REF!</v>
      </c>
      <c r="K3" s="8" t="e">
        <f>SUMIF('Omatulud (3)'!$A$6:I$12,$A3,'Omatulud (3)'!#REF!)</f>
        <v>#REF!</v>
      </c>
      <c r="L3" s="8" t="e">
        <f>SUMIF('Omatulud (3)'!$A$6:I$12,$A3,'Omatulud (3)'!#REF!)</f>
        <v>#REF!</v>
      </c>
    </row>
    <row r="4" spans="1:12" x14ac:dyDescent="0.2">
      <c r="A4" s="6" t="s">
        <v>55</v>
      </c>
      <c r="B4" s="8">
        <f ca="1">SUMIF('Omatulud (3)'!$A$6:B$12,$A4,'Omatulud (3)'!B$6:B$12)</f>
        <v>0</v>
      </c>
      <c r="C4" s="8">
        <f ca="1">SUMIF('Omatulud (3)'!$A$6:C$12,$A4,'Omatulud (3)'!C$6:C$12)</f>
        <v>0</v>
      </c>
      <c r="D4" s="8">
        <f ca="1">SUMIF('Omatulud (3)'!$A$6:E$12,$A4,'Omatulud (3)'!E$6:E$12)</f>
        <v>0</v>
      </c>
      <c r="E4" s="8">
        <f ca="1">SUMIF('Omatulud (3)'!$A$6:F$12,$A4,'Omatulud (3)'!F$6:F$12)</f>
        <v>0</v>
      </c>
      <c r="F4" s="8">
        <f ca="1">SUMIF('Omatulud (3)'!$A$6:G$12,$A4,'Omatulud (3)'!G$6:G$12)</f>
        <v>0</v>
      </c>
      <c r="G4" s="8">
        <f ca="1">SUMIF('Omatulud (3)'!$A$6:H$12,$A4,'Omatulud (3)'!H$6:H$12)</f>
        <v>0</v>
      </c>
      <c r="H4" s="8">
        <f ca="1">SUMIF('Omatulud (3)'!$A$6:I$12,$A4,'Omatulud (3)'!I$6:I$12)</f>
        <v>0</v>
      </c>
      <c r="I4" s="8" t="e">
        <f>SUMIF('Omatulud (3)'!$A$6:I$12,$A4,'Omatulud (3)'!#REF!)</f>
        <v>#REF!</v>
      </c>
      <c r="J4" s="8" t="e">
        <f>SUMIF('Omatulud (3)'!$A$6:I$12,$A4,'Omatulud (3)'!#REF!)</f>
        <v>#REF!</v>
      </c>
      <c r="K4" s="8" t="e">
        <f>SUMIF('Omatulud (3)'!$A$6:I$12,$A4,'Omatulud (3)'!#REF!)</f>
        <v>#REF!</v>
      </c>
      <c r="L4" s="8" t="e">
        <f>SUMIF('Omatulud (3)'!$A$6:I$12,$A4,'Omatulud (3)'!#REF!)</f>
        <v>#REF!</v>
      </c>
    </row>
    <row r="5" spans="1:12" x14ac:dyDescent="0.2">
      <c r="A5" s="6" t="s">
        <v>64</v>
      </c>
      <c r="B5" s="8">
        <f ca="1">SUMIF('Omatulud (3)'!$A$6:B$12,$A5,'Omatulud (3)'!B$6:B$12)</f>
        <v>0</v>
      </c>
      <c r="C5" s="8">
        <f ca="1">SUMIF('Omatulud (3)'!$A$6:C$12,$A5,'Omatulud (3)'!C$6:C$12)</f>
        <v>0</v>
      </c>
      <c r="D5" s="8">
        <f ca="1">SUMIF('Omatulud (3)'!$A$6:E$12,$A5,'Omatulud (3)'!E$6:E$12)</f>
        <v>0</v>
      </c>
      <c r="E5" s="8">
        <f ca="1">SUMIF('Omatulud (3)'!$A$6:F$12,$A5,'Omatulud (3)'!F$6:F$12)</f>
        <v>0</v>
      </c>
      <c r="F5" s="8">
        <f ca="1">SUMIF('Omatulud (3)'!$A$6:G$12,$A5,'Omatulud (3)'!G$6:G$12)</f>
        <v>0</v>
      </c>
      <c r="G5" s="8">
        <f ca="1">SUMIF('Omatulud (3)'!$A$6:H$12,$A5,'Omatulud (3)'!H$6:H$12)</f>
        <v>0</v>
      </c>
      <c r="H5" s="8">
        <f ca="1">SUMIF('Omatulud (3)'!$A$6:I$12,$A5,'Omatulud (3)'!I$6:I$12)</f>
        <v>0</v>
      </c>
      <c r="I5" s="8" t="e">
        <f>SUMIF('Omatulud (3)'!$A$6:I$12,$A5,'Omatulud (3)'!#REF!)</f>
        <v>#REF!</v>
      </c>
      <c r="J5" s="8" t="e">
        <f>SUMIF('Omatulud (3)'!$A$6:I$12,$A5,'Omatulud (3)'!#REF!)</f>
        <v>#REF!</v>
      </c>
      <c r="K5" s="8" t="e">
        <f>SUMIF('Omatulud (3)'!$A$6:I$12,$A5,'Omatulud (3)'!#REF!)</f>
        <v>#REF!</v>
      </c>
      <c r="L5" s="8" t="e">
        <f>SUMIF('Omatulud (3)'!$A$6:I$12,$A5,'Omatulud (3)'!#REF!)</f>
        <v>#REF!</v>
      </c>
    </row>
    <row r="6" spans="1:12" x14ac:dyDescent="0.2">
      <c r="A6" s="6" t="s">
        <v>60</v>
      </c>
      <c r="B6" s="8">
        <f ca="1">SUMIF('Omatulud (3)'!$A$6:B$12,$A6,'Omatulud (3)'!B$6:B$12)</f>
        <v>0</v>
      </c>
      <c r="C6" s="8">
        <f ca="1">SUMIF('Omatulud (3)'!$A$6:C$12,$A6,'Omatulud (3)'!C$6:C$12)</f>
        <v>0</v>
      </c>
      <c r="D6" s="8">
        <f ca="1">SUMIF('Omatulud (3)'!$A$6:E$12,$A6,'Omatulud (3)'!E$6:E$12)</f>
        <v>0</v>
      </c>
      <c r="E6" s="8">
        <f ca="1">SUMIF('Omatulud (3)'!$A$6:F$12,$A6,'Omatulud (3)'!F$6:F$12)</f>
        <v>0</v>
      </c>
      <c r="F6" s="8">
        <f ca="1">SUMIF('Omatulud (3)'!$A$6:G$12,$A6,'Omatulud (3)'!G$6:G$12)</f>
        <v>0</v>
      </c>
      <c r="G6" s="8">
        <f ca="1">SUMIF('Omatulud (3)'!$A$6:H$12,$A6,'Omatulud (3)'!H$6:H$12)</f>
        <v>0</v>
      </c>
      <c r="H6" s="8">
        <f ca="1">SUMIF('Omatulud (3)'!$A$6:I$12,$A6,'Omatulud (3)'!I$6:I$12)</f>
        <v>0</v>
      </c>
      <c r="I6" s="8" t="e">
        <f>SUMIF('Omatulud (3)'!$A$6:I$12,$A6,'Omatulud (3)'!#REF!)</f>
        <v>#REF!</v>
      </c>
      <c r="J6" s="8" t="e">
        <f>SUMIF('Omatulud (3)'!$A$6:I$12,$A6,'Omatulud (3)'!#REF!)</f>
        <v>#REF!</v>
      </c>
      <c r="K6" s="8" t="e">
        <f>SUMIF('Omatulud (3)'!$A$6:I$12,$A6,'Omatulud (3)'!#REF!)</f>
        <v>#REF!</v>
      </c>
      <c r="L6" s="8" t="e">
        <f>SUMIF('Omatulud (3)'!$A$6:I$12,$A6,'Omatulud (3)'!#REF!)</f>
        <v>#REF!</v>
      </c>
    </row>
    <row r="7" spans="1:12" x14ac:dyDescent="0.2">
      <c r="A7" s="6" t="s">
        <v>61</v>
      </c>
      <c r="B7" s="8">
        <f ca="1">SUMIF('Omatulud (3)'!$A$6:B$12,$A7,'Omatulud (3)'!B$6:B$12)</f>
        <v>0</v>
      </c>
      <c r="C7" s="8">
        <f ca="1">SUMIF('Omatulud (3)'!$A$6:C$12,$A7,'Omatulud (3)'!C$6:C$12)</f>
        <v>0</v>
      </c>
      <c r="D7" s="8">
        <f ca="1">SUMIF('Omatulud (3)'!$A$6:E$12,$A7,'Omatulud (3)'!E$6:E$12)</f>
        <v>0</v>
      </c>
      <c r="E7" s="8">
        <f ca="1">SUMIF('Omatulud (3)'!$A$6:F$12,$A7,'Omatulud (3)'!F$6:F$12)</f>
        <v>0</v>
      </c>
      <c r="F7" s="8">
        <f ca="1">SUMIF('Omatulud (3)'!$A$6:G$12,$A7,'Omatulud (3)'!G$6:G$12)</f>
        <v>0</v>
      </c>
      <c r="G7" s="8">
        <f ca="1">SUMIF('Omatulud (3)'!$A$6:H$12,$A7,'Omatulud (3)'!H$6:H$12)</f>
        <v>0</v>
      </c>
      <c r="H7" s="8">
        <f ca="1">SUMIF('Omatulud (3)'!$A$6:I$12,$A7,'Omatulud (3)'!I$6:I$12)</f>
        <v>0</v>
      </c>
      <c r="I7" s="8" t="e">
        <f>SUMIF('Omatulud (3)'!$A$6:I$12,$A7,'Omatulud (3)'!#REF!)</f>
        <v>#REF!</v>
      </c>
      <c r="J7" s="8" t="e">
        <f>SUMIF('Omatulud (3)'!$A$6:I$12,$A7,'Omatulud (3)'!#REF!)</f>
        <v>#REF!</v>
      </c>
      <c r="K7" s="8" t="e">
        <f>SUMIF('Omatulud (3)'!$A$6:I$12,$A7,'Omatulud (3)'!#REF!)</f>
        <v>#REF!</v>
      </c>
      <c r="L7" s="8" t="e">
        <f>SUMIF('Omatulud (3)'!$A$6:I$12,$A7,'Omatulud (3)'!#REF!)</f>
        <v>#REF!</v>
      </c>
    </row>
    <row r="8" spans="1:12" x14ac:dyDescent="0.2">
      <c r="A8" s="6" t="s">
        <v>56</v>
      </c>
      <c r="B8" s="8">
        <f ca="1">SUMIF('Omatulud (3)'!$A$6:B$12,$A8,'Omatulud (3)'!B$6:B$12)</f>
        <v>0</v>
      </c>
      <c r="C8" s="8">
        <f ca="1">SUMIF('Omatulud (3)'!$A$6:C$12,$A8,'Omatulud (3)'!C$6:C$12)</f>
        <v>0</v>
      </c>
      <c r="D8" s="8">
        <f ca="1">SUMIF('Omatulud (3)'!$A$6:E$12,$A8,'Omatulud (3)'!E$6:E$12)</f>
        <v>0</v>
      </c>
      <c r="E8" s="8">
        <f ca="1">SUMIF('Omatulud (3)'!$A$6:F$12,$A8,'Omatulud (3)'!F$6:F$12)</f>
        <v>0</v>
      </c>
      <c r="F8" s="8">
        <f ca="1">SUMIF('Omatulud (3)'!$A$6:G$12,$A8,'Omatulud (3)'!G$6:G$12)</f>
        <v>0</v>
      </c>
      <c r="G8" s="8">
        <f ca="1">SUMIF('Omatulud (3)'!$A$6:H$12,$A8,'Omatulud (3)'!H$6:H$12)</f>
        <v>0</v>
      </c>
      <c r="H8" s="8">
        <f ca="1">SUMIF('Omatulud (3)'!$A$6:I$12,$A8,'Omatulud (3)'!I$6:I$12)</f>
        <v>0</v>
      </c>
      <c r="I8" s="8" t="e">
        <f>SUMIF('Omatulud (3)'!$A$6:I$12,$A8,'Omatulud (3)'!#REF!)</f>
        <v>#REF!</v>
      </c>
      <c r="J8" s="8" t="e">
        <f>SUMIF('Omatulud (3)'!$A$6:I$12,$A8,'Omatulud (3)'!#REF!)</f>
        <v>#REF!</v>
      </c>
      <c r="K8" s="8" t="e">
        <f>SUMIF('Omatulud (3)'!$A$6:I$12,$A8,'Omatulud (3)'!#REF!)</f>
        <v>#REF!</v>
      </c>
      <c r="L8" s="8" t="e">
        <f>SUMIF('Omatulud (3)'!$A$6:I$12,$A8,'Omatulud (3)'!#REF!)</f>
        <v>#REF!</v>
      </c>
    </row>
    <row r="9" spans="1:12" x14ac:dyDescent="0.2">
      <c r="A9" s="6" t="s">
        <v>62</v>
      </c>
      <c r="B9" s="8">
        <f ca="1">SUMIF('Omatulud (3)'!$A$6:B$12,$A9,'Omatulud (3)'!B$6:B$12)</f>
        <v>0</v>
      </c>
      <c r="C9" s="8">
        <f ca="1">SUMIF('Omatulud (3)'!$A$6:C$12,$A9,'Omatulud (3)'!C$6:C$12)</f>
        <v>0</v>
      </c>
      <c r="D9" s="8">
        <f ca="1">SUMIF('Omatulud (3)'!$A$6:E$12,$A9,'Omatulud (3)'!E$6:E$12)</f>
        <v>0</v>
      </c>
      <c r="E9" s="8">
        <f ca="1">SUMIF('Omatulud (3)'!$A$6:F$12,$A9,'Omatulud (3)'!F$6:F$12)</f>
        <v>0</v>
      </c>
      <c r="F9" s="8">
        <f ca="1">SUMIF('Omatulud (3)'!$A$6:G$12,$A9,'Omatulud (3)'!G$6:G$12)</f>
        <v>0</v>
      </c>
      <c r="G9" s="8">
        <f ca="1">SUMIF('Omatulud (3)'!$A$6:H$12,$A9,'Omatulud (3)'!H$6:H$12)</f>
        <v>0</v>
      </c>
      <c r="H9" s="8">
        <f ca="1">SUMIF('Omatulud (3)'!$A$6:I$12,$A9,'Omatulud (3)'!I$6:I$12)</f>
        <v>0</v>
      </c>
      <c r="I9" s="8" t="e">
        <f>SUMIF('Omatulud (3)'!$A$6:I$12,$A9,'Omatulud (3)'!#REF!)</f>
        <v>#REF!</v>
      </c>
      <c r="J9" s="8" t="e">
        <f>SUMIF('Omatulud (3)'!$A$6:I$12,$A9,'Omatulud (3)'!#REF!)</f>
        <v>#REF!</v>
      </c>
      <c r="K9" s="8" t="e">
        <f>SUMIF('Omatulud (3)'!$A$6:I$12,$A9,'Omatulud (3)'!#REF!)</f>
        <v>#REF!</v>
      </c>
      <c r="L9" s="8" t="e">
        <f>SUMIF('Omatulud (3)'!$A$6:I$12,$A9,'Omatulud (3)'!#REF!)</f>
        <v>#REF!</v>
      </c>
    </row>
    <row r="10" spans="1:12" x14ac:dyDescent="0.2">
      <c r="A10" s="6" t="s">
        <v>53</v>
      </c>
      <c r="B10" s="8">
        <f ca="1">SUMIF('Omatulud (3)'!$A$6:B$12,$A10,'Omatulud (3)'!B$6:B$12)</f>
        <v>9500</v>
      </c>
      <c r="C10" s="8">
        <f ca="1">SUMIF('Omatulud (3)'!$A$6:C$12,$A10,'Omatulud (3)'!C$6:C$12)</f>
        <v>0</v>
      </c>
      <c r="D10" s="8">
        <f ca="1">SUMIF('Omatulud (3)'!$A$6:E$12,$A10,'Omatulud (3)'!E$6:E$12)</f>
        <v>9500</v>
      </c>
      <c r="E10" s="8">
        <f ca="1">SUMIF('Omatulud (3)'!$A$6:F$12,$A10,'Omatulud (3)'!F$6:F$12)</f>
        <v>12000</v>
      </c>
      <c r="F10" s="8">
        <f ca="1">SUMIF('Omatulud (3)'!$A$6:G$12,$A10,'Omatulud (3)'!G$6:G$12)</f>
        <v>2500</v>
      </c>
      <c r="G10" s="8">
        <f ca="1">SUMIF('Omatulud (3)'!$A$6:H$12,$A10,'Omatulud (3)'!H$6:H$12)</f>
        <v>0.26315789473684209</v>
      </c>
      <c r="H10" s="8">
        <f ca="1">SUMIF('Omatulud (3)'!$A$6:I$12,$A10,'Omatulud (3)'!I$6:I$12)</f>
        <v>0</v>
      </c>
      <c r="I10" s="8" t="e">
        <f>SUMIF('Omatulud (3)'!$A$6:I$12,$A10,'Omatulud (3)'!#REF!)</f>
        <v>#REF!</v>
      </c>
      <c r="J10" s="8" t="e">
        <f>SUMIF('Omatulud (3)'!$A$6:I$12,$A10,'Omatulud (3)'!#REF!)</f>
        <v>#REF!</v>
      </c>
      <c r="K10" s="8" t="e">
        <f>SUMIF('Omatulud (3)'!$A$6:I$12,$A10,'Omatulud (3)'!#REF!)</f>
        <v>#REF!</v>
      </c>
      <c r="L10" s="8" t="e">
        <f>SUMIF('Omatulud (3)'!$A$6:I$12,$A10,'Omatulud (3)'!#REF!)</f>
        <v>#REF!</v>
      </c>
    </row>
    <row r="11" spans="1:12" x14ac:dyDescent="0.2">
      <c r="A11" s="7" t="s">
        <v>63</v>
      </c>
      <c r="B11" s="8">
        <f ca="1">SUMIF('Omatulud (3)'!$A$6:B$12,$A11,'Omatulud (3)'!B$6:B$12)</f>
        <v>0</v>
      </c>
      <c r="C11" s="8">
        <f ca="1">SUMIF('Omatulud (3)'!$A$6:C$12,$A11,'Omatulud (3)'!C$6:C$12)</f>
        <v>0</v>
      </c>
      <c r="D11" s="8">
        <f ca="1">SUMIF('Omatulud (3)'!$A$6:E$12,$A11,'Omatulud (3)'!E$6:E$12)</f>
        <v>0</v>
      </c>
      <c r="E11" s="8">
        <f ca="1">SUMIF('Omatulud (3)'!$A$6:F$12,$A11,'Omatulud (3)'!F$6:F$12)</f>
        <v>0</v>
      </c>
      <c r="F11" s="8">
        <f ca="1">SUMIF('Omatulud (3)'!$A$6:G$12,$A11,'Omatulud (3)'!G$6:G$12)</f>
        <v>0</v>
      </c>
      <c r="G11" s="8">
        <f ca="1">SUMIF('Omatulud (3)'!$A$6:H$12,$A11,'Omatulud (3)'!H$6:H$12)</f>
        <v>0</v>
      </c>
      <c r="H11" s="8">
        <f ca="1">SUMIF('Omatulud (3)'!$A$6:I$12,$A11,'Omatulud (3)'!I$6:I$12)</f>
        <v>0</v>
      </c>
      <c r="I11" s="8" t="e">
        <f>SUMIF('Omatulud (3)'!$A$6:I$12,$A11,'Omatulud (3)'!#REF!)</f>
        <v>#REF!</v>
      </c>
      <c r="J11" s="8" t="e">
        <f>SUMIF('Omatulud (3)'!$A$6:I$12,$A11,'Omatulud (3)'!#REF!)</f>
        <v>#REF!</v>
      </c>
      <c r="K11" s="8" t="e">
        <f>SUMIF('Omatulud (3)'!$A$6:I$12,$A11,'Omatulud (3)'!#REF!)</f>
        <v>#REF!</v>
      </c>
      <c r="L11" s="8" t="e">
        <f>SUMIF('Omatulud (3)'!$A$6:I$12,$A11,'Omatulud (3)'!#REF!)</f>
        <v>#REF!</v>
      </c>
    </row>
    <row r="12" spans="1:12" x14ac:dyDescent="0.2">
      <c r="A12" s="5" t="s">
        <v>57</v>
      </c>
      <c r="B12" s="8">
        <f ca="1">SUMIF('Omatulud (3)'!$A$6:B$12,$A12,'Omatulud (3)'!B$6:B$12)</f>
        <v>0</v>
      </c>
      <c r="C12" s="8">
        <f ca="1">SUMIF('Omatulud (3)'!$A$6:C$12,$A12,'Omatulud (3)'!C$6:C$12)</f>
        <v>0</v>
      </c>
      <c r="D12" s="8">
        <f ca="1">SUMIF('Omatulud (3)'!$A$6:E$12,$A12,'Omatulud (3)'!E$6:E$12)</f>
        <v>0</v>
      </c>
      <c r="E12" s="8">
        <f ca="1">SUMIF('Omatulud (3)'!$A$6:F$12,$A12,'Omatulud (3)'!F$6:F$12)</f>
        <v>0</v>
      </c>
      <c r="F12" s="8">
        <f ca="1">SUMIF('Omatulud (3)'!$A$6:G$12,$A12,'Omatulud (3)'!G$6:G$12)</f>
        <v>0</v>
      </c>
      <c r="G12" s="8">
        <f ca="1">SUMIF('Omatulud (3)'!$A$6:H$12,$A12,'Omatulud (3)'!H$6:H$12)</f>
        <v>0</v>
      </c>
      <c r="H12" s="8">
        <f ca="1">SUMIF('Omatulud (3)'!$A$6:I$12,$A12,'Omatulud (3)'!I$6:I$12)</f>
        <v>0</v>
      </c>
      <c r="I12" s="8" t="e">
        <f>SUMIF('Omatulud (3)'!$A$6:I$12,$A12,'Omatulud (3)'!#REF!)</f>
        <v>#REF!</v>
      </c>
      <c r="J12" s="8" t="e">
        <f>SUMIF('Omatulud (3)'!$A$6:I$12,$A12,'Omatulud (3)'!#REF!)</f>
        <v>#REF!</v>
      </c>
      <c r="K12" s="8" t="e">
        <f>SUMIF('Omatulud (3)'!$A$6:I$12,$A12,'Omatulud (3)'!#REF!)</f>
        <v>#REF!</v>
      </c>
      <c r="L12" s="8" t="e">
        <f>SUMIF('Omatulud (3)'!$A$6:I$12,$A12,'Omatulud (3)'!#REF!)</f>
        <v>#REF!</v>
      </c>
    </row>
    <row r="13" spans="1:12" x14ac:dyDescent="0.2">
      <c r="A13" s="5" t="s">
        <v>52</v>
      </c>
      <c r="B13" s="8">
        <f ca="1">SUMIF('Omatulud (3)'!$A$6:B$12,$A13,'Omatulud (3)'!B$6:B$12)</f>
        <v>100</v>
      </c>
      <c r="C13" s="8">
        <f ca="1">SUMIF('Omatulud (3)'!$A$6:C$12,$A13,'Omatulud (3)'!C$6:C$12)</f>
        <v>0</v>
      </c>
      <c r="D13" s="8">
        <f ca="1">SUMIF('Omatulud (3)'!$A$6:E$12,$A13,'Omatulud (3)'!E$6:E$12)</f>
        <v>100</v>
      </c>
      <c r="E13" s="8">
        <f ca="1">SUMIF('Omatulud (3)'!$A$6:F$12,$A13,'Omatulud (3)'!F$6:F$12)</f>
        <v>100</v>
      </c>
      <c r="F13" s="8">
        <f ca="1">SUMIF('Omatulud (3)'!$A$6:G$12,$A13,'Omatulud (3)'!G$6:G$12)</f>
        <v>0</v>
      </c>
      <c r="G13" s="8">
        <f ca="1">SUMIF('Omatulud (3)'!$A$6:H$12,$A13,'Omatulud (3)'!H$6:H$12)</f>
        <v>0</v>
      </c>
      <c r="H13" s="8">
        <f ca="1">SUMIF('Omatulud (3)'!$A$6:I$12,$A13,'Omatulud (3)'!I$6:I$12)</f>
        <v>0</v>
      </c>
      <c r="I13" s="8" t="e">
        <f>SUMIF('Omatulud (3)'!$A$6:I$12,$A13,'Omatulud (3)'!#REF!)</f>
        <v>#REF!</v>
      </c>
      <c r="J13" s="8" t="e">
        <f>SUMIF('Omatulud (3)'!$A$6:I$12,$A13,'Omatulud (3)'!#REF!)</f>
        <v>#REF!</v>
      </c>
      <c r="K13" s="8" t="e">
        <f>SUMIF('Omatulud (3)'!$A$6:I$12,$A13,'Omatulud (3)'!#REF!)</f>
        <v>#REF!</v>
      </c>
      <c r="L13" s="8" t="e">
        <f>SUMIF('Omatulud (3)'!$A$6:I$12,$A13,'Omatulud (3)'!#REF!)</f>
        <v>#REF!</v>
      </c>
    </row>
    <row r="14" spans="1:12" x14ac:dyDescent="0.2">
      <c r="A14" s="5" t="s">
        <v>58</v>
      </c>
      <c r="B14" s="8">
        <f ca="1">SUMIF('Omatulud (3)'!$A$6:B$12,$A14,'Omatulud (3)'!B$6:B$12)</f>
        <v>0</v>
      </c>
      <c r="C14" s="8">
        <f ca="1">SUMIF('Omatulud (3)'!$A$6:C$12,$A14,'Omatulud (3)'!C$6:C$12)</f>
        <v>0</v>
      </c>
      <c r="D14" s="8">
        <f ca="1">SUMIF('Omatulud (3)'!$A$6:E$12,$A14,'Omatulud (3)'!E$6:E$12)</f>
        <v>0</v>
      </c>
      <c r="E14" s="8">
        <f ca="1">SUMIF('Omatulud (3)'!$A$6:F$12,$A14,'Omatulud (3)'!F$6:F$12)</f>
        <v>0</v>
      </c>
      <c r="F14" s="8">
        <f ca="1">SUMIF('Omatulud (3)'!$A$6:G$12,$A14,'Omatulud (3)'!G$6:G$12)</f>
        <v>0</v>
      </c>
      <c r="G14" s="8">
        <f ca="1">SUMIF('Omatulud (3)'!$A$6:H$12,$A14,'Omatulud (3)'!H$6:H$12)</f>
        <v>0</v>
      </c>
      <c r="H14" s="8">
        <f ca="1">SUMIF('Omatulud (3)'!$A$6:I$12,$A14,'Omatulud (3)'!I$6:I$12)</f>
        <v>0</v>
      </c>
      <c r="I14" s="8" t="e">
        <f>SUMIF('Omatulud (3)'!$A$6:I$12,$A14,'Omatulud (3)'!#REF!)</f>
        <v>#REF!</v>
      </c>
      <c r="J14" s="8" t="e">
        <f>SUMIF('Omatulud (3)'!$A$6:I$12,$A14,'Omatulud (3)'!#REF!)</f>
        <v>#REF!</v>
      </c>
      <c r="K14" s="8" t="e">
        <f>SUMIF('Omatulud (3)'!$A$6:I$12,$A14,'Omatulud (3)'!#REF!)</f>
        <v>#REF!</v>
      </c>
      <c r="L14" s="8" t="e">
        <f>SUMIF('Omatulud (3)'!$A$6:I$12,$A14,'Omatulud (3)'!#REF!)</f>
        <v>#REF!</v>
      </c>
    </row>
    <row r="15" spans="1:12" x14ac:dyDescent="0.2">
      <c r="A15" s="5" t="s">
        <v>51</v>
      </c>
      <c r="B15" s="8">
        <f ca="1">SUMIF('Omatulud (3)'!$A$6:B$12,$A15,'Omatulud (3)'!B$6:B$12)</f>
        <v>0</v>
      </c>
      <c r="C15" s="8">
        <f ca="1">SUMIF('Omatulud (3)'!$A$6:C$12,$A15,'Omatulud (3)'!C$6:C$12)</f>
        <v>0</v>
      </c>
      <c r="D15" s="8">
        <f ca="1">SUMIF('Omatulud (3)'!$A$6:E$12,$A15,'Omatulud (3)'!E$6:E$12)</f>
        <v>0</v>
      </c>
      <c r="E15" s="8">
        <f ca="1">SUMIF('Omatulud (3)'!$A$6:F$12,$A15,'Omatulud (3)'!F$6:F$12)</f>
        <v>0</v>
      </c>
      <c r="F15" s="8">
        <f ca="1">SUMIF('Omatulud (3)'!$A$6:G$12,$A15,'Omatulud (3)'!G$6:G$12)</f>
        <v>0</v>
      </c>
      <c r="G15" s="8">
        <f ca="1">SUMIF('Omatulud (3)'!$A$6:H$12,$A15,'Omatulud (3)'!H$6:H$12)</f>
        <v>0</v>
      </c>
      <c r="H15" s="8">
        <f ca="1">SUMIF('Omatulud (3)'!$A$6:I$12,$A15,'Omatulud (3)'!I$6:I$12)</f>
        <v>0</v>
      </c>
      <c r="I15" s="8" t="e">
        <f>SUMIF('Omatulud (3)'!$A$6:I$12,$A15,'Omatulud (3)'!#REF!)</f>
        <v>#REF!</v>
      </c>
      <c r="J15" s="8" t="e">
        <f>SUMIF('Omatulud (3)'!$A$6:I$12,$A15,'Omatulud (3)'!#REF!)</f>
        <v>#REF!</v>
      </c>
      <c r="K15" s="8" t="e">
        <f>SUMIF('Omatulud (3)'!$A$6:I$12,$A15,'Omatulud (3)'!#REF!)</f>
        <v>#REF!</v>
      </c>
      <c r="L15" s="8" t="e">
        <f>SUMIF('Omatulud (3)'!$A$6:I$12,$A15,'Omatulud (3)'!#REF!)</f>
        <v>#REF!</v>
      </c>
    </row>
    <row r="16" spans="1:12" x14ac:dyDescent="0.2">
      <c r="A16" s="29" t="s">
        <v>12</v>
      </c>
      <c r="B16" s="8">
        <f ca="1">SUMIF('Omatulud (3)'!$A$6:B$12,$A16,'Omatulud (3)'!B$6:B$12)</f>
        <v>0</v>
      </c>
      <c r="C16" s="8">
        <f ca="1">SUMIF('Omatulud (3)'!$A$6:C$12,$A16,'Omatulud (3)'!C$6:C$12)</f>
        <v>0</v>
      </c>
      <c r="D16" s="8">
        <f ca="1">SUMIF('Omatulud (3)'!$A$6:E$12,$A16,'Omatulud (3)'!E$6:E$12)</f>
        <v>0</v>
      </c>
      <c r="E16" s="8">
        <f ca="1">SUMIF('Omatulud (3)'!$A$6:F$12,$A16,'Omatulud (3)'!F$6:F$12)</f>
        <v>0</v>
      </c>
      <c r="F16" s="8">
        <f ca="1">SUMIF('Omatulud (3)'!$A$6:G$12,$A16,'Omatulud (3)'!G$6:G$12)</f>
        <v>0</v>
      </c>
      <c r="G16" s="8">
        <f ca="1">SUMIF('Omatulud (3)'!$A$6:H$12,$A16,'Omatulud (3)'!H$6:H$12)</f>
        <v>0</v>
      </c>
      <c r="H16" s="8">
        <f ca="1">SUMIF('Omatulud (3)'!$A$6:I$12,$A16,'Omatulud (3)'!I$6:I$12)</f>
        <v>0</v>
      </c>
      <c r="I16" s="8" t="e">
        <f>SUMIF('Omatulud (3)'!$A$6:I$12,$A16,'Omatulud (3)'!#REF!)</f>
        <v>#REF!</v>
      </c>
      <c r="J16" s="8" t="e">
        <f>SUMIF('Omatulud (3)'!$A$6:I$12,$A16,'Omatulud (3)'!#REF!)</f>
        <v>#REF!</v>
      </c>
      <c r="K16" s="8" t="e">
        <f>SUMIF('Omatulud (3)'!$A$6:I$12,$A16,'Omatulud (3)'!#REF!)</f>
        <v>#REF!</v>
      </c>
      <c r="L16" s="8" t="e">
        <f>SUMIF('Omatulud (3)'!$A$6:I$12,$A16,'Omatulud (3)'!#REF!)</f>
        <v>#REF!</v>
      </c>
    </row>
    <row r="17" spans="1:12" x14ac:dyDescent="0.2">
      <c r="A17" s="28" t="s">
        <v>68</v>
      </c>
      <c r="B17" s="8">
        <f ca="1">SUMIF('Omatulud (3)'!$A$6:B$12,$A17,'Omatulud (3)'!B$6:B$12)</f>
        <v>0</v>
      </c>
      <c r="C17" s="8">
        <f ca="1">SUMIF('Omatulud (3)'!$A$6:C$12,$A17,'Omatulud (3)'!C$6:C$12)</f>
        <v>0</v>
      </c>
      <c r="D17" s="8">
        <f ca="1">SUMIF('Omatulud (3)'!$A$6:E$12,$A17,'Omatulud (3)'!E$6:E$12)</f>
        <v>0</v>
      </c>
      <c r="E17" s="8">
        <f ca="1">SUMIF('Omatulud (3)'!$A$6:F$12,$A17,'Omatulud (3)'!F$6:F$12)</f>
        <v>0</v>
      </c>
      <c r="F17" s="8">
        <f ca="1">SUMIF('Omatulud (3)'!$A$6:G$12,$A17,'Omatulud (3)'!G$6:G$12)</f>
        <v>0</v>
      </c>
      <c r="G17" s="8">
        <f ca="1">SUMIF('Omatulud (3)'!$A$6:H$12,$A17,'Omatulud (3)'!H$6:H$12)</f>
        <v>0</v>
      </c>
      <c r="H17" s="8">
        <f ca="1">SUMIF('Omatulud (3)'!$A$6:I$12,$A17,'Omatulud (3)'!I$6:I$12)</f>
        <v>0</v>
      </c>
      <c r="I17" s="8" t="e">
        <f>SUMIF('Omatulud (3)'!$A$6:I$12,$A17,'Omatulud (3)'!#REF!)</f>
        <v>#REF!</v>
      </c>
      <c r="J17" s="8" t="e">
        <f>SUMIF('Omatulud (3)'!$A$6:I$12,$A17,'Omatulud (3)'!#REF!)</f>
        <v>#REF!</v>
      </c>
      <c r="K17" s="8" t="e">
        <f>SUMIF('Omatulud (3)'!$A$6:I$12,$A17,'Omatulud (3)'!#REF!)</f>
        <v>#REF!</v>
      </c>
      <c r="L17" s="8" t="e">
        <f>SUMIF('Omatulud (3)'!$A$6:I$12,$A17,'Omatulud (3)'!#REF!)</f>
        <v>#REF!</v>
      </c>
    </row>
    <row r="18" spans="1:12" x14ac:dyDescent="0.2">
      <c r="A18" s="3" t="s">
        <v>13</v>
      </c>
      <c r="B18" s="9">
        <f ca="1">B12+B13+B14+B15+B1+B17</f>
        <v>9600</v>
      </c>
      <c r="C18" s="9">
        <f t="shared" ref="C18:L18" ca="1" si="1">C12+C13+C14+C15+C1+C17</f>
        <v>0</v>
      </c>
      <c r="D18" s="9">
        <f t="shared" ca="1" si="1"/>
        <v>9600</v>
      </c>
      <c r="E18" s="9">
        <f t="shared" ca="1" si="1"/>
        <v>12100</v>
      </c>
      <c r="F18" s="9">
        <f t="shared" ca="1" si="1"/>
        <v>2500</v>
      </c>
      <c r="G18" s="9">
        <f t="shared" ca="1" si="1"/>
        <v>0.26315789473684209</v>
      </c>
      <c r="H18" s="9">
        <f t="shared" ca="1" si="1"/>
        <v>0</v>
      </c>
      <c r="I18" s="9" t="e">
        <f t="shared" si="1"/>
        <v>#REF!</v>
      </c>
      <c r="J18" s="9" t="e">
        <f t="shared" si="1"/>
        <v>#REF!</v>
      </c>
      <c r="K18" s="9" t="e">
        <f t="shared" si="1"/>
        <v>#REF!</v>
      </c>
      <c r="L18" s="9" t="e">
        <f t="shared" si="1"/>
        <v>#REF!</v>
      </c>
    </row>
    <row r="19" spans="1:12" x14ac:dyDescent="0.2">
      <c r="A19" s="5"/>
      <c r="B19" s="24" t="e">
        <f ca="1">B18-'Omatulud (3)'!#REF!</f>
        <v>#REF!</v>
      </c>
      <c r="C19" s="24" t="e">
        <f ca="1">C18-'Omatulud (3)'!#REF!</f>
        <v>#REF!</v>
      </c>
      <c r="D19" s="24" t="e">
        <f ca="1">D18-'Omatulud (3)'!#REF!</f>
        <v>#REF!</v>
      </c>
      <c r="E19" s="24" t="e">
        <f ca="1">E18-'Omatulud (3)'!#REF!</f>
        <v>#REF!</v>
      </c>
      <c r="F19" s="24" t="e">
        <f ca="1">F18-'Omatulud (3)'!#REF!</f>
        <v>#REF!</v>
      </c>
      <c r="G19" s="24" t="e">
        <f ca="1">G18-'Omatulud (3)'!#REF!</f>
        <v>#REF!</v>
      </c>
      <c r="H19" s="24" t="e">
        <f ca="1">H18-'Omatulud (3)'!#REF!</f>
        <v>#REF!</v>
      </c>
      <c r="I19" s="24" t="e">
        <f>I18-'Omatulud (3)'!#REF!</f>
        <v>#REF!</v>
      </c>
      <c r="J19" s="24" t="e">
        <f>J18-'Omatulud (3)'!#REF!</f>
        <v>#REF!</v>
      </c>
      <c r="K19" s="24" t="e">
        <f>K18-'Omatulud (3)'!#REF!</f>
        <v>#REF!</v>
      </c>
      <c r="L19" s="24" t="e">
        <f>L18-'Omatulud (3)'!#REF!</f>
        <v>#REF!</v>
      </c>
    </row>
    <row r="21" spans="1:12" x14ac:dyDescent="0.2">
      <c r="C21" s="5"/>
    </row>
    <row r="23" spans="1:12" x14ac:dyDescent="0.2">
      <c r="A23" s="32"/>
      <c r="B23" s="33"/>
    </row>
    <row r="24" spans="1:12" x14ac:dyDescent="0.2">
      <c r="A24" s="30"/>
      <c r="B24" s="4" t="s">
        <v>9</v>
      </c>
      <c r="C24" s="10" t="s">
        <v>70</v>
      </c>
      <c r="D24" s="10" t="s">
        <v>48</v>
      </c>
      <c r="E24" s="10" t="s">
        <v>10</v>
      </c>
      <c r="F24" s="10" t="s">
        <v>67</v>
      </c>
    </row>
    <row r="25" spans="1:12" x14ac:dyDescent="0.2">
      <c r="A25" s="27" t="s">
        <v>101</v>
      </c>
      <c r="B25" s="16" t="e">
        <f>'Kulud (6)'!#REF!</f>
        <v>#REF!</v>
      </c>
      <c r="C25" s="16" t="e">
        <f>'Kulud (6)'!#REF!</f>
        <v>#REF!</v>
      </c>
      <c r="D25" s="16" t="e">
        <f>'Kulud (6)'!#REF!</f>
        <v>#REF!</v>
      </c>
      <c r="E25" s="16" t="e">
        <f>'Kulud (6)'!#REF!</f>
        <v>#REF!</v>
      </c>
      <c r="F25" s="16" t="e">
        <f>'Kulud (6)'!#REF!</f>
        <v>#REF!</v>
      </c>
      <c r="G25" s="16" t="e">
        <f>SUM(B25:F25)</f>
        <v>#REF!</v>
      </c>
      <c r="H25" s="16" t="e">
        <f>'Kulud (6)'!#REF!</f>
        <v>#REF!</v>
      </c>
      <c r="I25" s="16" t="e">
        <f>G25-H25</f>
        <v>#REF!</v>
      </c>
    </row>
    <row r="26" spans="1:12" x14ac:dyDescent="0.2">
      <c r="A26" s="34" t="s">
        <v>102</v>
      </c>
      <c r="B26" s="16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  <c r="F26" s="16"/>
      <c r="G26" s="16" t="e">
        <f t="shared" ref="G26:G33" si="2">SUM(B26:F26)</f>
        <v>#REF!</v>
      </c>
      <c r="H26" s="16" t="e">
        <f>#REF!</f>
        <v>#REF!</v>
      </c>
      <c r="I26" s="16" t="e">
        <f>G26-H26</f>
        <v>#REF!</v>
      </c>
    </row>
    <row r="27" spans="1:12" x14ac:dyDescent="0.2">
      <c r="A27" s="34" t="s">
        <v>114</v>
      </c>
      <c r="B27" s="16"/>
      <c r="G27" s="16">
        <f t="shared" si="2"/>
        <v>0</v>
      </c>
    </row>
    <row r="28" spans="1:12" x14ac:dyDescent="0.2">
      <c r="A28" s="40" t="s">
        <v>120</v>
      </c>
      <c r="B28" s="16" t="e">
        <f>#REF!</f>
        <v>#REF!</v>
      </c>
      <c r="G28" s="16" t="e">
        <f t="shared" si="2"/>
        <v>#REF!</v>
      </c>
    </row>
    <row r="29" spans="1:12" x14ac:dyDescent="0.2">
      <c r="A29" s="34" t="s">
        <v>103</v>
      </c>
      <c r="B29" s="16" t="e">
        <f>#REF!</f>
        <v>#REF!</v>
      </c>
      <c r="G29" s="16" t="e">
        <f t="shared" si="2"/>
        <v>#REF!</v>
      </c>
    </row>
    <row r="30" spans="1:12" x14ac:dyDescent="0.2">
      <c r="A30" s="34" t="s">
        <v>121</v>
      </c>
      <c r="B30" s="16"/>
      <c r="C30" s="16"/>
      <c r="G30" s="16">
        <f t="shared" si="2"/>
        <v>0</v>
      </c>
    </row>
    <row r="31" spans="1:12" x14ac:dyDescent="0.2">
      <c r="A31" s="40" t="s">
        <v>122</v>
      </c>
      <c r="B31" s="16"/>
      <c r="C31" s="16"/>
      <c r="G31" s="16">
        <f t="shared" si="2"/>
        <v>0</v>
      </c>
    </row>
    <row r="32" spans="1:12" x14ac:dyDescent="0.2">
      <c r="A32" s="34" t="s">
        <v>107</v>
      </c>
      <c r="B32" s="16"/>
      <c r="C32" s="16" t="e">
        <f>-#REF!</f>
        <v>#REF!</v>
      </c>
      <c r="G32" s="16" t="e">
        <f t="shared" si="2"/>
        <v>#REF!</v>
      </c>
    </row>
    <row r="33" spans="1:9" x14ac:dyDescent="0.2">
      <c r="A33" s="34" t="s">
        <v>106</v>
      </c>
      <c r="B33" s="16" t="e">
        <f>-#REF!</f>
        <v>#REF!</v>
      </c>
      <c r="G33" s="16" t="e">
        <f t="shared" si="2"/>
        <v>#REF!</v>
      </c>
    </row>
    <row r="34" spans="1:9" x14ac:dyDescent="0.2">
      <c r="A34" s="35" t="s">
        <v>13</v>
      </c>
      <c r="B34" s="36" t="e">
        <f t="shared" ref="B34:F34" si="3">SUM(B25:B33)</f>
        <v>#REF!</v>
      </c>
      <c r="C34" s="36" t="e">
        <f t="shared" si="3"/>
        <v>#REF!</v>
      </c>
      <c r="D34" s="36" t="e">
        <f t="shared" si="3"/>
        <v>#REF!</v>
      </c>
      <c r="E34" s="36" t="e">
        <f t="shared" si="3"/>
        <v>#REF!</v>
      </c>
      <c r="F34" s="36" t="e">
        <f t="shared" si="3"/>
        <v>#REF!</v>
      </c>
      <c r="G34" s="36" t="e">
        <f>SUM(G25:G33)</f>
        <v>#REF!</v>
      </c>
      <c r="H34" s="33" t="e">
        <f>G34-#REF!</f>
        <v>#REF!</v>
      </c>
      <c r="I34" s="16"/>
    </row>
    <row r="35" spans="1:9" x14ac:dyDescent="0.2">
      <c r="A35" s="31"/>
      <c r="B35" s="16"/>
      <c r="C35" s="16"/>
      <c r="D35" s="16"/>
      <c r="E35" s="16"/>
      <c r="F35" s="16"/>
      <c r="G35" s="16"/>
    </row>
    <row r="36" spans="1:9" x14ac:dyDescent="0.2">
      <c r="A36" s="34" t="s">
        <v>104</v>
      </c>
      <c r="B36" s="16">
        <f>'LK tulud (2)'!B85</f>
        <v>8600000</v>
      </c>
      <c r="C36" s="16" t="e">
        <f>'Omatulud (3)'!#REF!</f>
        <v>#REF!</v>
      </c>
      <c r="D36" s="16" t="e">
        <f>'Toetused (5)'!#REF!</f>
        <v>#REF!</v>
      </c>
      <c r="E36" s="16">
        <f>'Toetused (5)'!B5</f>
        <v>149860731</v>
      </c>
      <c r="F36" s="16">
        <f>'Toetused (5)'!B22</f>
        <v>375361</v>
      </c>
      <c r="G36" s="16" t="e">
        <f t="shared" ref="G36:G43" si="4">SUM(B36:F36)</f>
        <v>#REF!</v>
      </c>
    </row>
    <row r="37" spans="1:9" x14ac:dyDescent="0.2">
      <c r="A37" s="34" t="s">
        <v>105</v>
      </c>
      <c r="B37" s="16" t="e">
        <f>-#REF!</f>
        <v>#REF!</v>
      </c>
      <c r="G37" s="16" t="e">
        <f t="shared" si="4"/>
        <v>#REF!</v>
      </c>
    </row>
    <row r="38" spans="1:9" x14ac:dyDescent="0.2">
      <c r="A38" s="34" t="s">
        <v>24</v>
      </c>
      <c r="B38" s="16" t="e">
        <f>#REF!</f>
        <v>#REF!</v>
      </c>
      <c r="G38" s="16" t="e">
        <f t="shared" si="4"/>
        <v>#REF!</v>
      </c>
    </row>
    <row r="39" spans="1:9" x14ac:dyDescent="0.2">
      <c r="A39" s="40" t="s">
        <v>124</v>
      </c>
      <c r="B39" s="16" t="e">
        <f>#REF!</f>
        <v>#REF!</v>
      </c>
      <c r="G39" s="16" t="e">
        <f t="shared" si="4"/>
        <v>#REF!</v>
      </c>
    </row>
    <row r="40" spans="1:9" x14ac:dyDescent="0.2">
      <c r="A40" s="40" t="s">
        <v>125</v>
      </c>
      <c r="B40" s="16" t="e">
        <f>-#REF!</f>
        <v>#REF!</v>
      </c>
      <c r="G40" s="16" t="e">
        <f t="shared" si="4"/>
        <v>#REF!</v>
      </c>
    </row>
    <row r="41" spans="1:9" x14ac:dyDescent="0.2">
      <c r="A41" s="40" t="s">
        <v>123</v>
      </c>
      <c r="B41" s="16" t="e">
        <f>-#REF!</f>
        <v>#REF!</v>
      </c>
      <c r="G41" s="16" t="e">
        <f t="shared" si="4"/>
        <v>#REF!</v>
      </c>
    </row>
    <row r="42" spans="1:9" x14ac:dyDescent="0.2">
      <c r="A42" s="34" t="s">
        <v>108</v>
      </c>
      <c r="B42" s="16" t="e">
        <f>-#REF!</f>
        <v>#REF!</v>
      </c>
      <c r="G42" s="16" t="e">
        <f t="shared" si="4"/>
        <v>#REF!</v>
      </c>
    </row>
    <row r="43" spans="1:9" x14ac:dyDescent="0.2">
      <c r="A43" s="37" t="s">
        <v>13</v>
      </c>
      <c r="B43" s="14" t="e">
        <f>SUM(B36:B42)</f>
        <v>#REF!</v>
      </c>
      <c r="C43" s="14" t="e">
        <f>C34</f>
        <v>#REF!</v>
      </c>
      <c r="D43" s="14" t="e">
        <f t="shared" ref="D43:F43" si="5">D34</f>
        <v>#REF!</v>
      </c>
      <c r="E43" s="14" t="e">
        <f t="shared" si="5"/>
        <v>#REF!</v>
      </c>
      <c r="F43" s="14" t="e">
        <f t="shared" si="5"/>
        <v>#REF!</v>
      </c>
      <c r="G43" s="14" t="e">
        <f t="shared" si="4"/>
        <v>#REF!</v>
      </c>
    </row>
    <row r="44" spans="1:9" x14ac:dyDescent="0.2">
      <c r="A44" s="34"/>
      <c r="B44" s="16">
        <f>'LK tulud (2)'!B85</f>
        <v>8600000</v>
      </c>
      <c r="C44" s="16" t="e">
        <f>'Omatulud (3)'!#REF!</f>
        <v>#REF!</v>
      </c>
      <c r="D44" s="16" t="e">
        <f>'Toetused (5)'!#REF!</f>
        <v>#REF!</v>
      </c>
      <c r="E44" s="16">
        <f>'Toetused (5)'!B5</f>
        <v>149860731</v>
      </c>
      <c r="F44" s="16">
        <f>'Toetused (5)'!B22</f>
        <v>375361</v>
      </c>
      <c r="G44" s="16" t="e">
        <f>#REF!</f>
        <v>#REF!</v>
      </c>
    </row>
    <row r="45" spans="1:9" x14ac:dyDescent="0.2">
      <c r="B45" s="16" t="e">
        <f>B34-B43</f>
        <v>#REF!</v>
      </c>
      <c r="C45" s="16" t="e">
        <f>C34-C44</f>
        <v>#REF!</v>
      </c>
      <c r="D45" s="16" t="e">
        <f t="shared" ref="D45:G45" si="6">D34-D44</f>
        <v>#REF!</v>
      </c>
      <c r="E45" s="16" t="e">
        <f t="shared" si="6"/>
        <v>#REF!</v>
      </c>
      <c r="F45" s="16" t="e">
        <f t="shared" si="6"/>
        <v>#REF!</v>
      </c>
      <c r="G45" s="16" t="e">
        <f t="shared" si="6"/>
        <v>#REF!</v>
      </c>
    </row>
    <row r="50" spans="1:7" x14ac:dyDescent="0.2">
      <c r="A50" s="44"/>
      <c r="B50" s="48"/>
      <c r="C50" s="43"/>
      <c r="D50" s="43"/>
      <c r="E50" s="44" t="e">
        <f>E51-#REF!</f>
        <v>#REF!</v>
      </c>
    </row>
    <row r="51" spans="1:7" x14ac:dyDescent="0.2">
      <c r="A51" s="44"/>
      <c r="B51" s="47"/>
      <c r="C51" s="43"/>
      <c r="D51" s="43"/>
      <c r="E51" s="45" t="e">
        <f>SUM(E52:E61)</f>
        <v>#REF!</v>
      </c>
    </row>
    <row r="52" spans="1:7" x14ac:dyDescent="0.2">
      <c r="A52" s="44" t="s">
        <v>140</v>
      </c>
      <c r="B52" s="47"/>
      <c r="C52" s="43"/>
      <c r="D52" s="43"/>
      <c r="E52" s="46" t="e">
        <f>SUMIF(#REF!,A52,#REF!)</f>
        <v>#REF!</v>
      </c>
      <c r="F52" s="49"/>
      <c r="G52" s="50"/>
    </row>
    <row r="53" spans="1:7" x14ac:dyDescent="0.2">
      <c r="A53" s="44" t="s">
        <v>159</v>
      </c>
      <c r="B53" s="47"/>
      <c r="C53" s="43"/>
      <c r="D53" s="43"/>
      <c r="E53" s="46" t="e">
        <f>SUMIF(#REF!,A53,#REF!)</f>
        <v>#REF!</v>
      </c>
      <c r="F53" s="49"/>
      <c r="G53" s="50"/>
    </row>
    <row r="54" spans="1:7" x14ac:dyDescent="0.2">
      <c r="A54" s="44" t="s">
        <v>142</v>
      </c>
      <c r="B54" s="47"/>
      <c r="C54" s="43"/>
      <c r="D54" s="43"/>
      <c r="E54" s="46" t="e">
        <f>SUMIF(#REF!,A54,#REF!)</f>
        <v>#REF!</v>
      </c>
      <c r="F54" s="49"/>
      <c r="G54" s="50"/>
    </row>
    <row r="55" spans="1:7" x14ac:dyDescent="0.2">
      <c r="A55" s="44" t="s">
        <v>143</v>
      </c>
      <c r="B55" s="47"/>
      <c r="C55" s="43"/>
      <c r="D55" s="43"/>
      <c r="E55" s="46" t="e">
        <f>SUMIF(#REF!,A55,#REF!)</f>
        <v>#REF!</v>
      </c>
      <c r="F55" s="49"/>
      <c r="G55" s="50"/>
    </row>
    <row r="56" spans="1:7" x14ac:dyDescent="0.2">
      <c r="A56" s="44" t="s">
        <v>141</v>
      </c>
      <c r="B56" s="47"/>
      <c r="C56" s="43"/>
      <c r="D56" s="43"/>
      <c r="E56" s="46" t="e">
        <f>SUMIF(#REF!,A56,#REF!)</f>
        <v>#REF!</v>
      </c>
      <c r="F56" s="49"/>
      <c r="G56" s="50"/>
    </row>
    <row r="57" spans="1:7" x14ac:dyDescent="0.2">
      <c r="A57" s="44" t="s">
        <v>148</v>
      </c>
      <c r="B57" s="47"/>
      <c r="C57" s="43"/>
      <c r="D57" s="43"/>
      <c r="E57" s="46" t="e">
        <f>SUMIF(#REF!,A57,#REF!)</f>
        <v>#REF!</v>
      </c>
      <c r="F57" s="49"/>
      <c r="G57" s="50"/>
    </row>
    <row r="58" spans="1:7" x14ac:dyDescent="0.2">
      <c r="A58" s="44" t="s">
        <v>147</v>
      </c>
      <c r="B58" s="47"/>
      <c r="C58" s="43"/>
      <c r="D58" s="43"/>
      <c r="E58" s="46" t="e">
        <f>SUMIF(#REF!,A58,#REF!)</f>
        <v>#REF!</v>
      </c>
      <c r="F58" s="49"/>
      <c r="G58" s="50"/>
    </row>
    <row r="59" spans="1:7" x14ac:dyDescent="0.2">
      <c r="A59" s="44" t="s">
        <v>144</v>
      </c>
      <c r="B59" s="47"/>
      <c r="C59" s="43"/>
      <c r="D59" s="43"/>
      <c r="E59" s="46" t="e">
        <f>SUMIF(#REF!,A59,#REF!)</f>
        <v>#REF!</v>
      </c>
      <c r="F59" s="49"/>
      <c r="G59" s="50"/>
    </row>
    <row r="60" spans="1:7" x14ac:dyDescent="0.2">
      <c r="A60" s="44" t="s">
        <v>145</v>
      </c>
      <c r="B60" s="47"/>
      <c r="C60" s="43"/>
      <c r="D60" s="43"/>
      <c r="E60" s="46" t="e">
        <f>SUMIF(#REF!,A60,#REF!)</f>
        <v>#REF!</v>
      </c>
    </row>
    <row r="61" spans="1:7" x14ac:dyDescent="0.2">
      <c r="A61" s="44" t="s">
        <v>146</v>
      </c>
      <c r="B61" s="47"/>
      <c r="C61" s="43"/>
      <c r="D61" s="43"/>
      <c r="E61" s="46" t="e">
        <f>SUMIF(#REF!,A61,#REF!)</f>
        <v>#REF!</v>
      </c>
    </row>
  </sheetData>
  <phoneticPr fontId="3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F0"/>
  </sheetPr>
  <dimension ref="A1:I12"/>
  <sheetViews>
    <sheetView showZeros="0" zoomScaleNormal="100" workbookViewId="0">
      <pane xSplit="1" ySplit="4" topLeftCell="B5" activePane="bottomRight" state="frozen"/>
      <selection activeCell="C1641" sqref="C1641"/>
      <selection pane="topRight" activeCell="C1641" sqref="C1641"/>
      <selection pane="bottomLeft" activeCell="C1641" sqref="C1641"/>
      <selection pane="bottomRight" activeCell="A25" sqref="A25"/>
    </sheetView>
  </sheetViews>
  <sheetFormatPr defaultColWidth="9.28515625" defaultRowHeight="12.75" x14ac:dyDescent="0.2"/>
  <cols>
    <col min="1" max="1" width="57.5703125" style="13" customWidth="1"/>
    <col min="2" max="2" width="11.5703125" style="42" customWidth="1"/>
    <col min="3" max="4" width="11.5703125" style="42" hidden="1" customWidth="1"/>
    <col min="5" max="5" width="11.7109375" style="23" customWidth="1"/>
    <col min="6" max="6" width="11" style="23" customWidth="1"/>
    <col min="7" max="7" width="10.28515625" style="23" bestFit="1" customWidth="1"/>
    <col min="8" max="8" width="9.28515625" style="23"/>
    <col min="9" max="9" width="29.28515625" style="23" customWidth="1"/>
    <col min="10" max="16384" width="9.28515625" style="23"/>
  </cols>
  <sheetData>
    <row r="1" spans="1:9" ht="15" x14ac:dyDescent="0.25">
      <c r="A1" s="1" t="s">
        <v>49</v>
      </c>
      <c r="B1" s="41"/>
      <c r="C1" s="41"/>
      <c r="D1" s="41"/>
      <c r="F1" s="59" t="s">
        <v>246</v>
      </c>
    </row>
    <row r="2" spans="1:9" ht="15" x14ac:dyDescent="0.25">
      <c r="A2" s="1"/>
      <c r="B2" s="41"/>
      <c r="C2" s="41"/>
      <c r="D2" s="41"/>
      <c r="F2" s="99" t="s">
        <v>247</v>
      </c>
    </row>
    <row r="3" spans="1:9" x14ac:dyDescent="0.2">
      <c r="A3" s="39"/>
      <c r="B3" s="386" t="s">
        <v>305</v>
      </c>
      <c r="C3" s="386" t="s">
        <v>304</v>
      </c>
      <c r="D3" s="390" t="s">
        <v>306</v>
      </c>
      <c r="E3" s="386" t="s">
        <v>307</v>
      </c>
      <c r="F3" s="387" t="s">
        <v>308</v>
      </c>
      <c r="G3" s="389" t="s">
        <v>309</v>
      </c>
      <c r="H3" s="389"/>
      <c r="I3" s="389"/>
    </row>
    <row r="4" spans="1:9" x14ac:dyDescent="0.2">
      <c r="B4" s="386"/>
      <c r="C4" s="386"/>
      <c r="D4" s="390"/>
      <c r="E4" s="386"/>
      <c r="F4" s="388"/>
      <c r="G4" s="52" t="s">
        <v>14</v>
      </c>
      <c r="H4" s="52" t="s">
        <v>188</v>
      </c>
      <c r="I4" s="61" t="s">
        <v>189</v>
      </c>
    </row>
    <row r="6" spans="1:9" x14ac:dyDescent="0.2">
      <c r="A6" s="55"/>
      <c r="B6" s="192"/>
      <c r="C6" s="22"/>
      <c r="D6" s="192"/>
      <c r="E6" s="192">
        <f t="shared" ref="E6:E12" si="0">SUM(B6:D6)</f>
        <v>0</v>
      </c>
      <c r="F6" s="292"/>
      <c r="G6" s="192">
        <f t="shared" ref="G6:G12" si="1">IF(F6=0,0,F6-E6)</f>
        <v>0</v>
      </c>
      <c r="H6" s="227" t="str">
        <f t="shared" ref="H6:H12" si="2">IF(F6=0,"",G6/E6)</f>
        <v/>
      </c>
    </row>
    <row r="7" spans="1:9" x14ac:dyDescent="0.2">
      <c r="A7" s="188" t="s">
        <v>157</v>
      </c>
      <c r="B7" s="189">
        <v>9600</v>
      </c>
      <c r="C7" s="22"/>
      <c r="D7" s="189"/>
      <c r="E7" s="189">
        <f t="shared" si="0"/>
        <v>9600</v>
      </c>
      <c r="F7" s="289">
        <f>F8+F10</f>
        <v>12100</v>
      </c>
      <c r="G7" s="189">
        <f t="shared" si="1"/>
        <v>2500</v>
      </c>
      <c r="H7" s="224">
        <f t="shared" si="2"/>
        <v>0.26041666666666669</v>
      </c>
      <c r="I7" s="22"/>
    </row>
    <row r="8" spans="1:9" x14ac:dyDescent="0.2">
      <c r="A8" s="191" t="s">
        <v>53</v>
      </c>
      <c r="B8" s="190">
        <v>9500</v>
      </c>
      <c r="C8" s="22"/>
      <c r="D8" s="190"/>
      <c r="E8" s="190">
        <f t="shared" si="0"/>
        <v>9500</v>
      </c>
      <c r="F8" s="290">
        <f>F9</f>
        <v>12000</v>
      </c>
      <c r="G8" s="190">
        <f t="shared" si="1"/>
        <v>2500</v>
      </c>
      <c r="H8" s="226">
        <f t="shared" si="2"/>
        <v>0.26315789473684209</v>
      </c>
    </row>
    <row r="9" spans="1:9" x14ac:dyDescent="0.2">
      <c r="A9" s="55" t="s">
        <v>71</v>
      </c>
      <c r="B9" s="192">
        <v>9500</v>
      </c>
      <c r="C9" s="22"/>
      <c r="D9" s="192"/>
      <c r="E9" s="192">
        <f t="shared" si="0"/>
        <v>9500</v>
      </c>
      <c r="F9" s="291">
        <v>12000</v>
      </c>
      <c r="G9" s="192">
        <f t="shared" si="1"/>
        <v>2500</v>
      </c>
      <c r="H9" s="227">
        <f t="shared" si="2"/>
        <v>0.26315789473684209</v>
      </c>
    </row>
    <row r="10" spans="1:9" x14ac:dyDescent="0.2">
      <c r="A10" s="191" t="s">
        <v>52</v>
      </c>
      <c r="B10" s="190">
        <v>100</v>
      </c>
      <c r="C10" s="22"/>
      <c r="D10" s="190"/>
      <c r="E10" s="190">
        <f t="shared" si="0"/>
        <v>100</v>
      </c>
      <c r="F10" s="290">
        <f>F11</f>
        <v>100</v>
      </c>
      <c r="G10" s="190">
        <f t="shared" si="1"/>
        <v>0</v>
      </c>
      <c r="H10" s="226">
        <f t="shared" si="2"/>
        <v>0</v>
      </c>
    </row>
    <row r="11" spans="1:9" x14ac:dyDescent="0.2">
      <c r="A11" s="55" t="s">
        <v>72</v>
      </c>
      <c r="B11" s="192">
        <v>100</v>
      </c>
      <c r="C11" s="22"/>
      <c r="D11" s="192"/>
      <c r="E11" s="192">
        <f t="shared" si="0"/>
        <v>100</v>
      </c>
      <c r="F11" s="291">
        <v>100</v>
      </c>
      <c r="G11" s="192">
        <f t="shared" si="1"/>
        <v>0</v>
      </c>
      <c r="H11" s="227">
        <f t="shared" si="2"/>
        <v>0</v>
      </c>
    </row>
    <row r="12" spans="1:9" x14ac:dyDescent="0.2">
      <c r="A12" s="55"/>
      <c r="B12" s="192"/>
      <c r="C12" s="22"/>
      <c r="D12" s="192"/>
      <c r="E12" s="192">
        <f t="shared" si="0"/>
        <v>0</v>
      </c>
      <c r="F12" s="292"/>
      <c r="G12" s="192">
        <f t="shared" si="1"/>
        <v>0</v>
      </c>
      <c r="H12" s="227" t="str">
        <f t="shared" si="2"/>
        <v/>
      </c>
      <c r="I12" s="22"/>
    </row>
  </sheetData>
  <autoFilter ref="A5:I12" xr:uid="{00000000-0001-0000-0600-000000000000}"/>
  <mergeCells count="6">
    <mergeCell ref="B3:B4"/>
    <mergeCell ref="C3:C4"/>
    <mergeCell ref="E3:E4"/>
    <mergeCell ref="F3:F4"/>
    <mergeCell ref="G3:I3"/>
    <mergeCell ref="D3:D4"/>
  </mergeCells>
  <phoneticPr fontId="32" type="noConversion"/>
  <pageMargins left="1.1811023622047245" right="0.47244094488188981" top="0.47244094488188981" bottom="0.98425196850393704" header="0.51181102362204722" footer="0.51181102362204722"/>
  <pageSetup paperSize="9" fitToHeight="0" orientation="portrait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P29"/>
  <sheetViews>
    <sheetView workbookViewId="0">
      <selection activeCell="J7" sqref="J7"/>
    </sheetView>
  </sheetViews>
  <sheetFormatPr defaultRowHeight="12.75" x14ac:dyDescent="0.2"/>
  <cols>
    <col min="1" max="1" width="5.28515625" style="79" customWidth="1"/>
    <col min="2" max="2" width="22.7109375" style="79" customWidth="1"/>
    <col min="3" max="3" width="18.7109375" style="79" customWidth="1"/>
    <col min="4" max="4" width="18.42578125" style="79" customWidth="1"/>
    <col min="5" max="5" width="18.5703125" style="79" customWidth="1"/>
    <col min="6" max="6" width="14.28515625" style="79" customWidth="1"/>
    <col min="7" max="8" width="8.7109375" style="79" customWidth="1"/>
    <col min="9" max="9" width="15.42578125" style="79" customWidth="1"/>
    <col min="10" max="10" width="9.28515625" style="79"/>
    <col min="11" max="11" width="9.7109375" style="79" customWidth="1"/>
    <col min="12" max="12" width="12.5703125" style="79" customWidth="1"/>
    <col min="13" max="13" width="15.42578125" style="79" customWidth="1"/>
    <col min="14" max="15" width="12" style="79" customWidth="1"/>
    <col min="16" max="16" width="24.42578125" style="79" customWidth="1"/>
    <col min="17" max="256" width="9.28515625" style="79"/>
    <col min="257" max="257" width="5.28515625" style="79" customWidth="1"/>
    <col min="258" max="258" width="22.7109375" style="79" customWidth="1"/>
    <col min="259" max="259" width="18.7109375" style="79" customWidth="1"/>
    <col min="260" max="260" width="18.42578125" style="79" customWidth="1"/>
    <col min="261" max="261" width="18.5703125" style="79" customWidth="1"/>
    <col min="262" max="262" width="14.28515625" style="79" customWidth="1"/>
    <col min="263" max="264" width="8.7109375" style="79" customWidth="1"/>
    <col min="265" max="265" width="15.42578125" style="79" customWidth="1"/>
    <col min="266" max="266" width="9.28515625" style="79"/>
    <col min="267" max="267" width="9.7109375" style="79" customWidth="1"/>
    <col min="268" max="268" width="12.5703125" style="79" customWidth="1"/>
    <col min="269" max="269" width="15.42578125" style="79" customWidth="1"/>
    <col min="270" max="271" width="12" style="79" customWidth="1"/>
    <col min="272" max="272" width="24.42578125" style="79" customWidth="1"/>
    <col min="273" max="512" width="9.28515625" style="79"/>
    <col min="513" max="513" width="5.28515625" style="79" customWidth="1"/>
    <col min="514" max="514" width="22.7109375" style="79" customWidth="1"/>
    <col min="515" max="515" width="18.7109375" style="79" customWidth="1"/>
    <col min="516" max="516" width="18.42578125" style="79" customWidth="1"/>
    <col min="517" max="517" width="18.5703125" style="79" customWidth="1"/>
    <col min="518" max="518" width="14.28515625" style="79" customWidth="1"/>
    <col min="519" max="520" width="8.7109375" style="79" customWidth="1"/>
    <col min="521" max="521" width="15.42578125" style="79" customWidth="1"/>
    <col min="522" max="522" width="9.28515625" style="79"/>
    <col min="523" max="523" width="9.7109375" style="79" customWidth="1"/>
    <col min="524" max="524" width="12.5703125" style="79" customWidth="1"/>
    <col min="525" max="525" width="15.42578125" style="79" customWidth="1"/>
    <col min="526" max="527" width="12" style="79" customWidth="1"/>
    <col min="528" max="528" width="24.42578125" style="79" customWidth="1"/>
    <col min="529" max="768" width="9.28515625" style="79"/>
    <col min="769" max="769" width="5.28515625" style="79" customWidth="1"/>
    <col min="770" max="770" width="22.7109375" style="79" customWidth="1"/>
    <col min="771" max="771" width="18.7109375" style="79" customWidth="1"/>
    <col min="772" max="772" width="18.42578125" style="79" customWidth="1"/>
    <col min="773" max="773" width="18.5703125" style="79" customWidth="1"/>
    <col min="774" max="774" width="14.28515625" style="79" customWidth="1"/>
    <col min="775" max="776" width="8.7109375" style="79" customWidth="1"/>
    <col min="777" max="777" width="15.42578125" style="79" customWidth="1"/>
    <col min="778" max="778" width="9.28515625" style="79"/>
    <col min="779" max="779" width="9.7109375" style="79" customWidth="1"/>
    <col min="780" max="780" width="12.5703125" style="79" customWidth="1"/>
    <col min="781" max="781" width="15.42578125" style="79" customWidth="1"/>
    <col min="782" max="783" width="12" style="79" customWidth="1"/>
    <col min="784" max="784" width="24.42578125" style="79" customWidth="1"/>
    <col min="785" max="1024" width="9.28515625" style="79"/>
    <col min="1025" max="1025" width="5.28515625" style="79" customWidth="1"/>
    <col min="1026" max="1026" width="22.7109375" style="79" customWidth="1"/>
    <col min="1027" max="1027" width="18.7109375" style="79" customWidth="1"/>
    <col min="1028" max="1028" width="18.42578125" style="79" customWidth="1"/>
    <col min="1029" max="1029" width="18.5703125" style="79" customWidth="1"/>
    <col min="1030" max="1030" width="14.28515625" style="79" customWidth="1"/>
    <col min="1031" max="1032" width="8.7109375" style="79" customWidth="1"/>
    <col min="1033" max="1033" width="15.42578125" style="79" customWidth="1"/>
    <col min="1034" max="1034" width="9.28515625" style="79"/>
    <col min="1035" max="1035" width="9.7109375" style="79" customWidth="1"/>
    <col min="1036" max="1036" width="12.5703125" style="79" customWidth="1"/>
    <col min="1037" max="1037" width="15.42578125" style="79" customWidth="1"/>
    <col min="1038" max="1039" width="12" style="79" customWidth="1"/>
    <col min="1040" max="1040" width="24.42578125" style="79" customWidth="1"/>
    <col min="1041" max="1280" width="9.28515625" style="79"/>
    <col min="1281" max="1281" width="5.28515625" style="79" customWidth="1"/>
    <col min="1282" max="1282" width="22.7109375" style="79" customWidth="1"/>
    <col min="1283" max="1283" width="18.7109375" style="79" customWidth="1"/>
    <col min="1284" max="1284" width="18.42578125" style="79" customWidth="1"/>
    <col min="1285" max="1285" width="18.5703125" style="79" customWidth="1"/>
    <col min="1286" max="1286" width="14.28515625" style="79" customWidth="1"/>
    <col min="1287" max="1288" width="8.7109375" style="79" customWidth="1"/>
    <col min="1289" max="1289" width="15.42578125" style="79" customWidth="1"/>
    <col min="1290" max="1290" width="9.28515625" style="79"/>
    <col min="1291" max="1291" width="9.7109375" style="79" customWidth="1"/>
    <col min="1292" max="1292" width="12.5703125" style="79" customWidth="1"/>
    <col min="1293" max="1293" width="15.42578125" style="79" customWidth="1"/>
    <col min="1294" max="1295" width="12" style="79" customWidth="1"/>
    <col min="1296" max="1296" width="24.42578125" style="79" customWidth="1"/>
    <col min="1297" max="1536" width="9.28515625" style="79"/>
    <col min="1537" max="1537" width="5.28515625" style="79" customWidth="1"/>
    <col min="1538" max="1538" width="22.7109375" style="79" customWidth="1"/>
    <col min="1539" max="1539" width="18.7109375" style="79" customWidth="1"/>
    <col min="1540" max="1540" width="18.42578125" style="79" customWidth="1"/>
    <col min="1541" max="1541" width="18.5703125" style="79" customWidth="1"/>
    <col min="1542" max="1542" width="14.28515625" style="79" customWidth="1"/>
    <col min="1543" max="1544" width="8.7109375" style="79" customWidth="1"/>
    <col min="1545" max="1545" width="15.42578125" style="79" customWidth="1"/>
    <col min="1546" max="1546" width="9.28515625" style="79"/>
    <col min="1547" max="1547" width="9.7109375" style="79" customWidth="1"/>
    <col min="1548" max="1548" width="12.5703125" style="79" customWidth="1"/>
    <col min="1549" max="1549" width="15.42578125" style="79" customWidth="1"/>
    <col min="1550" max="1551" width="12" style="79" customWidth="1"/>
    <col min="1552" max="1552" width="24.42578125" style="79" customWidth="1"/>
    <col min="1553" max="1792" width="9.28515625" style="79"/>
    <col min="1793" max="1793" width="5.28515625" style="79" customWidth="1"/>
    <col min="1794" max="1794" width="22.7109375" style="79" customWidth="1"/>
    <col min="1795" max="1795" width="18.7109375" style="79" customWidth="1"/>
    <col min="1796" max="1796" width="18.42578125" style="79" customWidth="1"/>
    <col min="1797" max="1797" width="18.5703125" style="79" customWidth="1"/>
    <col min="1798" max="1798" width="14.28515625" style="79" customWidth="1"/>
    <col min="1799" max="1800" width="8.7109375" style="79" customWidth="1"/>
    <col min="1801" max="1801" width="15.42578125" style="79" customWidth="1"/>
    <col min="1802" max="1802" width="9.28515625" style="79"/>
    <col min="1803" max="1803" width="9.7109375" style="79" customWidth="1"/>
    <col min="1804" max="1804" width="12.5703125" style="79" customWidth="1"/>
    <col min="1805" max="1805" width="15.42578125" style="79" customWidth="1"/>
    <col min="1806" max="1807" width="12" style="79" customWidth="1"/>
    <col min="1808" max="1808" width="24.42578125" style="79" customWidth="1"/>
    <col min="1809" max="2048" width="9.28515625" style="79"/>
    <col min="2049" max="2049" width="5.28515625" style="79" customWidth="1"/>
    <col min="2050" max="2050" width="22.7109375" style="79" customWidth="1"/>
    <col min="2051" max="2051" width="18.7109375" style="79" customWidth="1"/>
    <col min="2052" max="2052" width="18.42578125" style="79" customWidth="1"/>
    <col min="2053" max="2053" width="18.5703125" style="79" customWidth="1"/>
    <col min="2054" max="2054" width="14.28515625" style="79" customWidth="1"/>
    <col min="2055" max="2056" width="8.7109375" style="79" customWidth="1"/>
    <col min="2057" max="2057" width="15.42578125" style="79" customWidth="1"/>
    <col min="2058" max="2058" width="9.28515625" style="79"/>
    <col min="2059" max="2059" width="9.7109375" style="79" customWidth="1"/>
    <col min="2060" max="2060" width="12.5703125" style="79" customWidth="1"/>
    <col min="2061" max="2061" width="15.42578125" style="79" customWidth="1"/>
    <col min="2062" max="2063" width="12" style="79" customWidth="1"/>
    <col min="2064" max="2064" width="24.42578125" style="79" customWidth="1"/>
    <col min="2065" max="2304" width="9.28515625" style="79"/>
    <col min="2305" max="2305" width="5.28515625" style="79" customWidth="1"/>
    <col min="2306" max="2306" width="22.7109375" style="79" customWidth="1"/>
    <col min="2307" max="2307" width="18.7109375" style="79" customWidth="1"/>
    <col min="2308" max="2308" width="18.42578125" style="79" customWidth="1"/>
    <col min="2309" max="2309" width="18.5703125" style="79" customWidth="1"/>
    <col min="2310" max="2310" width="14.28515625" style="79" customWidth="1"/>
    <col min="2311" max="2312" width="8.7109375" style="79" customWidth="1"/>
    <col min="2313" max="2313" width="15.42578125" style="79" customWidth="1"/>
    <col min="2314" max="2314" width="9.28515625" style="79"/>
    <col min="2315" max="2315" width="9.7109375" style="79" customWidth="1"/>
    <col min="2316" max="2316" width="12.5703125" style="79" customWidth="1"/>
    <col min="2317" max="2317" width="15.42578125" style="79" customWidth="1"/>
    <col min="2318" max="2319" width="12" style="79" customWidth="1"/>
    <col min="2320" max="2320" width="24.42578125" style="79" customWidth="1"/>
    <col min="2321" max="2560" width="9.28515625" style="79"/>
    <col min="2561" max="2561" width="5.28515625" style="79" customWidth="1"/>
    <col min="2562" max="2562" width="22.7109375" style="79" customWidth="1"/>
    <col min="2563" max="2563" width="18.7109375" style="79" customWidth="1"/>
    <col min="2564" max="2564" width="18.42578125" style="79" customWidth="1"/>
    <col min="2565" max="2565" width="18.5703125" style="79" customWidth="1"/>
    <col min="2566" max="2566" width="14.28515625" style="79" customWidth="1"/>
    <col min="2567" max="2568" width="8.7109375" style="79" customWidth="1"/>
    <col min="2569" max="2569" width="15.42578125" style="79" customWidth="1"/>
    <col min="2570" max="2570" width="9.28515625" style="79"/>
    <col min="2571" max="2571" width="9.7109375" style="79" customWidth="1"/>
    <col min="2572" max="2572" width="12.5703125" style="79" customWidth="1"/>
    <col min="2573" max="2573" width="15.42578125" style="79" customWidth="1"/>
    <col min="2574" max="2575" width="12" style="79" customWidth="1"/>
    <col min="2576" max="2576" width="24.42578125" style="79" customWidth="1"/>
    <col min="2577" max="2816" width="9.28515625" style="79"/>
    <col min="2817" max="2817" width="5.28515625" style="79" customWidth="1"/>
    <col min="2818" max="2818" width="22.7109375" style="79" customWidth="1"/>
    <col min="2819" max="2819" width="18.7109375" style="79" customWidth="1"/>
    <col min="2820" max="2820" width="18.42578125" style="79" customWidth="1"/>
    <col min="2821" max="2821" width="18.5703125" style="79" customWidth="1"/>
    <col min="2822" max="2822" width="14.28515625" style="79" customWidth="1"/>
    <col min="2823" max="2824" width="8.7109375" style="79" customWidth="1"/>
    <col min="2825" max="2825" width="15.42578125" style="79" customWidth="1"/>
    <col min="2826" max="2826" width="9.28515625" style="79"/>
    <col min="2827" max="2827" width="9.7109375" style="79" customWidth="1"/>
    <col min="2828" max="2828" width="12.5703125" style="79" customWidth="1"/>
    <col min="2829" max="2829" width="15.42578125" style="79" customWidth="1"/>
    <col min="2830" max="2831" width="12" style="79" customWidth="1"/>
    <col min="2832" max="2832" width="24.42578125" style="79" customWidth="1"/>
    <col min="2833" max="3072" width="9.28515625" style="79"/>
    <col min="3073" max="3073" width="5.28515625" style="79" customWidth="1"/>
    <col min="3074" max="3074" width="22.7109375" style="79" customWidth="1"/>
    <col min="3075" max="3075" width="18.7109375" style="79" customWidth="1"/>
    <col min="3076" max="3076" width="18.42578125" style="79" customWidth="1"/>
    <col min="3077" max="3077" width="18.5703125" style="79" customWidth="1"/>
    <col min="3078" max="3078" width="14.28515625" style="79" customWidth="1"/>
    <col min="3079" max="3080" width="8.7109375" style="79" customWidth="1"/>
    <col min="3081" max="3081" width="15.42578125" style="79" customWidth="1"/>
    <col min="3082" max="3082" width="9.28515625" style="79"/>
    <col min="3083" max="3083" width="9.7109375" style="79" customWidth="1"/>
    <col min="3084" max="3084" width="12.5703125" style="79" customWidth="1"/>
    <col min="3085" max="3085" width="15.42578125" style="79" customWidth="1"/>
    <col min="3086" max="3087" width="12" style="79" customWidth="1"/>
    <col min="3088" max="3088" width="24.42578125" style="79" customWidth="1"/>
    <col min="3089" max="3328" width="9.28515625" style="79"/>
    <col min="3329" max="3329" width="5.28515625" style="79" customWidth="1"/>
    <col min="3330" max="3330" width="22.7109375" style="79" customWidth="1"/>
    <col min="3331" max="3331" width="18.7109375" style="79" customWidth="1"/>
    <col min="3332" max="3332" width="18.42578125" style="79" customWidth="1"/>
    <col min="3333" max="3333" width="18.5703125" style="79" customWidth="1"/>
    <col min="3334" max="3334" width="14.28515625" style="79" customWidth="1"/>
    <col min="3335" max="3336" width="8.7109375" style="79" customWidth="1"/>
    <col min="3337" max="3337" width="15.42578125" style="79" customWidth="1"/>
    <col min="3338" max="3338" width="9.28515625" style="79"/>
    <col min="3339" max="3339" width="9.7109375" style="79" customWidth="1"/>
    <col min="3340" max="3340" width="12.5703125" style="79" customWidth="1"/>
    <col min="3341" max="3341" width="15.42578125" style="79" customWidth="1"/>
    <col min="3342" max="3343" width="12" style="79" customWidth="1"/>
    <col min="3344" max="3344" width="24.42578125" style="79" customWidth="1"/>
    <col min="3345" max="3584" width="9.28515625" style="79"/>
    <col min="3585" max="3585" width="5.28515625" style="79" customWidth="1"/>
    <col min="3586" max="3586" width="22.7109375" style="79" customWidth="1"/>
    <col min="3587" max="3587" width="18.7109375" style="79" customWidth="1"/>
    <col min="3588" max="3588" width="18.42578125" style="79" customWidth="1"/>
    <col min="3589" max="3589" width="18.5703125" style="79" customWidth="1"/>
    <col min="3590" max="3590" width="14.28515625" style="79" customWidth="1"/>
    <col min="3591" max="3592" width="8.7109375" style="79" customWidth="1"/>
    <col min="3593" max="3593" width="15.42578125" style="79" customWidth="1"/>
    <col min="3594" max="3594" width="9.28515625" style="79"/>
    <col min="3595" max="3595" width="9.7109375" style="79" customWidth="1"/>
    <col min="3596" max="3596" width="12.5703125" style="79" customWidth="1"/>
    <col min="3597" max="3597" width="15.42578125" style="79" customWidth="1"/>
    <col min="3598" max="3599" width="12" style="79" customWidth="1"/>
    <col min="3600" max="3600" width="24.42578125" style="79" customWidth="1"/>
    <col min="3601" max="3840" width="9.28515625" style="79"/>
    <col min="3841" max="3841" width="5.28515625" style="79" customWidth="1"/>
    <col min="3842" max="3842" width="22.7109375" style="79" customWidth="1"/>
    <col min="3843" max="3843" width="18.7109375" style="79" customWidth="1"/>
    <col min="3844" max="3844" width="18.42578125" style="79" customWidth="1"/>
    <col min="3845" max="3845" width="18.5703125" style="79" customWidth="1"/>
    <col min="3846" max="3846" width="14.28515625" style="79" customWidth="1"/>
    <col min="3847" max="3848" width="8.7109375" style="79" customWidth="1"/>
    <col min="3849" max="3849" width="15.42578125" style="79" customWidth="1"/>
    <col min="3850" max="3850" width="9.28515625" style="79"/>
    <col min="3851" max="3851" width="9.7109375" style="79" customWidth="1"/>
    <col min="3852" max="3852" width="12.5703125" style="79" customWidth="1"/>
    <col min="3853" max="3853" width="15.42578125" style="79" customWidth="1"/>
    <col min="3854" max="3855" width="12" style="79" customWidth="1"/>
    <col min="3856" max="3856" width="24.42578125" style="79" customWidth="1"/>
    <col min="3857" max="4096" width="9.28515625" style="79"/>
    <col min="4097" max="4097" width="5.28515625" style="79" customWidth="1"/>
    <col min="4098" max="4098" width="22.7109375" style="79" customWidth="1"/>
    <col min="4099" max="4099" width="18.7109375" style="79" customWidth="1"/>
    <col min="4100" max="4100" width="18.42578125" style="79" customWidth="1"/>
    <col min="4101" max="4101" width="18.5703125" style="79" customWidth="1"/>
    <col min="4102" max="4102" width="14.28515625" style="79" customWidth="1"/>
    <col min="4103" max="4104" width="8.7109375" style="79" customWidth="1"/>
    <col min="4105" max="4105" width="15.42578125" style="79" customWidth="1"/>
    <col min="4106" max="4106" width="9.28515625" style="79"/>
    <col min="4107" max="4107" width="9.7109375" style="79" customWidth="1"/>
    <col min="4108" max="4108" width="12.5703125" style="79" customWidth="1"/>
    <col min="4109" max="4109" width="15.42578125" style="79" customWidth="1"/>
    <col min="4110" max="4111" width="12" style="79" customWidth="1"/>
    <col min="4112" max="4112" width="24.42578125" style="79" customWidth="1"/>
    <col min="4113" max="4352" width="9.28515625" style="79"/>
    <col min="4353" max="4353" width="5.28515625" style="79" customWidth="1"/>
    <col min="4354" max="4354" width="22.7109375" style="79" customWidth="1"/>
    <col min="4355" max="4355" width="18.7109375" style="79" customWidth="1"/>
    <col min="4356" max="4356" width="18.42578125" style="79" customWidth="1"/>
    <col min="4357" max="4357" width="18.5703125" style="79" customWidth="1"/>
    <col min="4358" max="4358" width="14.28515625" style="79" customWidth="1"/>
    <col min="4359" max="4360" width="8.7109375" style="79" customWidth="1"/>
    <col min="4361" max="4361" width="15.42578125" style="79" customWidth="1"/>
    <col min="4362" max="4362" width="9.28515625" style="79"/>
    <col min="4363" max="4363" width="9.7109375" style="79" customWidth="1"/>
    <col min="4364" max="4364" width="12.5703125" style="79" customWidth="1"/>
    <col min="4365" max="4365" width="15.42578125" style="79" customWidth="1"/>
    <col min="4366" max="4367" width="12" style="79" customWidth="1"/>
    <col min="4368" max="4368" width="24.42578125" style="79" customWidth="1"/>
    <col min="4369" max="4608" width="9.28515625" style="79"/>
    <col min="4609" max="4609" width="5.28515625" style="79" customWidth="1"/>
    <col min="4610" max="4610" width="22.7109375" style="79" customWidth="1"/>
    <col min="4611" max="4611" width="18.7109375" style="79" customWidth="1"/>
    <col min="4612" max="4612" width="18.42578125" style="79" customWidth="1"/>
    <col min="4613" max="4613" width="18.5703125" style="79" customWidth="1"/>
    <col min="4614" max="4614" width="14.28515625" style="79" customWidth="1"/>
    <col min="4615" max="4616" width="8.7109375" style="79" customWidth="1"/>
    <col min="4617" max="4617" width="15.42578125" style="79" customWidth="1"/>
    <col min="4618" max="4618" width="9.28515625" style="79"/>
    <col min="4619" max="4619" width="9.7109375" style="79" customWidth="1"/>
    <col min="4620" max="4620" width="12.5703125" style="79" customWidth="1"/>
    <col min="4621" max="4621" width="15.42578125" style="79" customWidth="1"/>
    <col min="4622" max="4623" width="12" style="79" customWidth="1"/>
    <col min="4624" max="4624" width="24.42578125" style="79" customWidth="1"/>
    <col min="4625" max="4864" width="9.28515625" style="79"/>
    <col min="4865" max="4865" width="5.28515625" style="79" customWidth="1"/>
    <col min="4866" max="4866" width="22.7109375" style="79" customWidth="1"/>
    <col min="4867" max="4867" width="18.7109375" style="79" customWidth="1"/>
    <col min="4868" max="4868" width="18.42578125" style="79" customWidth="1"/>
    <col min="4869" max="4869" width="18.5703125" style="79" customWidth="1"/>
    <col min="4870" max="4870" width="14.28515625" style="79" customWidth="1"/>
    <col min="4871" max="4872" width="8.7109375" style="79" customWidth="1"/>
    <col min="4873" max="4873" width="15.42578125" style="79" customWidth="1"/>
    <col min="4874" max="4874" width="9.28515625" style="79"/>
    <col min="4875" max="4875" width="9.7109375" style="79" customWidth="1"/>
    <col min="4876" max="4876" width="12.5703125" style="79" customWidth="1"/>
    <col min="4877" max="4877" width="15.42578125" style="79" customWidth="1"/>
    <col min="4878" max="4879" width="12" style="79" customWidth="1"/>
    <col min="4880" max="4880" width="24.42578125" style="79" customWidth="1"/>
    <col min="4881" max="5120" width="9.28515625" style="79"/>
    <col min="5121" max="5121" width="5.28515625" style="79" customWidth="1"/>
    <col min="5122" max="5122" width="22.7109375" style="79" customWidth="1"/>
    <col min="5123" max="5123" width="18.7109375" style="79" customWidth="1"/>
    <col min="5124" max="5124" width="18.42578125" style="79" customWidth="1"/>
    <col min="5125" max="5125" width="18.5703125" style="79" customWidth="1"/>
    <col min="5126" max="5126" width="14.28515625" style="79" customWidth="1"/>
    <col min="5127" max="5128" width="8.7109375" style="79" customWidth="1"/>
    <col min="5129" max="5129" width="15.42578125" style="79" customWidth="1"/>
    <col min="5130" max="5130" width="9.28515625" style="79"/>
    <col min="5131" max="5131" width="9.7109375" style="79" customWidth="1"/>
    <col min="5132" max="5132" width="12.5703125" style="79" customWidth="1"/>
    <col min="5133" max="5133" width="15.42578125" style="79" customWidth="1"/>
    <col min="5134" max="5135" width="12" style="79" customWidth="1"/>
    <col min="5136" max="5136" width="24.42578125" style="79" customWidth="1"/>
    <col min="5137" max="5376" width="9.28515625" style="79"/>
    <col min="5377" max="5377" width="5.28515625" style="79" customWidth="1"/>
    <col min="5378" max="5378" width="22.7109375" style="79" customWidth="1"/>
    <col min="5379" max="5379" width="18.7109375" style="79" customWidth="1"/>
    <col min="5380" max="5380" width="18.42578125" style="79" customWidth="1"/>
    <col min="5381" max="5381" width="18.5703125" style="79" customWidth="1"/>
    <col min="5382" max="5382" width="14.28515625" style="79" customWidth="1"/>
    <col min="5383" max="5384" width="8.7109375" style="79" customWidth="1"/>
    <col min="5385" max="5385" width="15.42578125" style="79" customWidth="1"/>
    <col min="5386" max="5386" width="9.28515625" style="79"/>
    <col min="5387" max="5387" width="9.7109375" style="79" customWidth="1"/>
    <col min="5388" max="5388" width="12.5703125" style="79" customWidth="1"/>
    <col min="5389" max="5389" width="15.42578125" style="79" customWidth="1"/>
    <col min="5390" max="5391" width="12" style="79" customWidth="1"/>
    <col min="5392" max="5392" width="24.42578125" style="79" customWidth="1"/>
    <col min="5393" max="5632" width="9.28515625" style="79"/>
    <col min="5633" max="5633" width="5.28515625" style="79" customWidth="1"/>
    <col min="5634" max="5634" width="22.7109375" style="79" customWidth="1"/>
    <col min="5635" max="5635" width="18.7109375" style="79" customWidth="1"/>
    <col min="5636" max="5636" width="18.42578125" style="79" customWidth="1"/>
    <col min="5637" max="5637" width="18.5703125" style="79" customWidth="1"/>
    <col min="5638" max="5638" width="14.28515625" style="79" customWidth="1"/>
    <col min="5639" max="5640" width="8.7109375" style="79" customWidth="1"/>
    <col min="5641" max="5641" width="15.42578125" style="79" customWidth="1"/>
    <col min="5642" max="5642" width="9.28515625" style="79"/>
    <col min="5643" max="5643" width="9.7109375" style="79" customWidth="1"/>
    <col min="5644" max="5644" width="12.5703125" style="79" customWidth="1"/>
    <col min="5645" max="5645" width="15.42578125" style="79" customWidth="1"/>
    <col min="5646" max="5647" width="12" style="79" customWidth="1"/>
    <col min="5648" max="5648" width="24.42578125" style="79" customWidth="1"/>
    <col min="5649" max="5888" width="9.28515625" style="79"/>
    <col min="5889" max="5889" width="5.28515625" style="79" customWidth="1"/>
    <col min="5890" max="5890" width="22.7109375" style="79" customWidth="1"/>
    <col min="5891" max="5891" width="18.7109375" style="79" customWidth="1"/>
    <col min="5892" max="5892" width="18.42578125" style="79" customWidth="1"/>
    <col min="5893" max="5893" width="18.5703125" style="79" customWidth="1"/>
    <col min="5894" max="5894" width="14.28515625" style="79" customWidth="1"/>
    <col min="5895" max="5896" width="8.7109375" style="79" customWidth="1"/>
    <col min="5897" max="5897" width="15.42578125" style="79" customWidth="1"/>
    <col min="5898" max="5898" width="9.28515625" style="79"/>
    <col min="5899" max="5899" width="9.7109375" style="79" customWidth="1"/>
    <col min="5900" max="5900" width="12.5703125" style="79" customWidth="1"/>
    <col min="5901" max="5901" width="15.42578125" style="79" customWidth="1"/>
    <col min="5902" max="5903" width="12" style="79" customWidth="1"/>
    <col min="5904" max="5904" width="24.42578125" style="79" customWidth="1"/>
    <col min="5905" max="6144" width="9.28515625" style="79"/>
    <col min="6145" max="6145" width="5.28515625" style="79" customWidth="1"/>
    <col min="6146" max="6146" width="22.7109375" style="79" customWidth="1"/>
    <col min="6147" max="6147" width="18.7109375" style="79" customWidth="1"/>
    <col min="6148" max="6148" width="18.42578125" style="79" customWidth="1"/>
    <col min="6149" max="6149" width="18.5703125" style="79" customWidth="1"/>
    <col min="6150" max="6150" width="14.28515625" style="79" customWidth="1"/>
    <col min="6151" max="6152" width="8.7109375" style="79" customWidth="1"/>
    <col min="6153" max="6153" width="15.42578125" style="79" customWidth="1"/>
    <col min="6154" max="6154" width="9.28515625" style="79"/>
    <col min="6155" max="6155" width="9.7109375" style="79" customWidth="1"/>
    <col min="6156" max="6156" width="12.5703125" style="79" customWidth="1"/>
    <col min="6157" max="6157" width="15.42578125" style="79" customWidth="1"/>
    <col min="6158" max="6159" width="12" style="79" customWidth="1"/>
    <col min="6160" max="6160" width="24.42578125" style="79" customWidth="1"/>
    <col min="6161" max="6400" width="9.28515625" style="79"/>
    <col min="6401" max="6401" width="5.28515625" style="79" customWidth="1"/>
    <col min="6402" max="6402" width="22.7109375" style="79" customWidth="1"/>
    <col min="6403" max="6403" width="18.7109375" style="79" customWidth="1"/>
    <col min="6404" max="6404" width="18.42578125" style="79" customWidth="1"/>
    <col min="6405" max="6405" width="18.5703125" style="79" customWidth="1"/>
    <col min="6406" max="6406" width="14.28515625" style="79" customWidth="1"/>
    <col min="6407" max="6408" width="8.7109375" style="79" customWidth="1"/>
    <col min="6409" max="6409" width="15.42578125" style="79" customWidth="1"/>
    <col min="6410" max="6410" width="9.28515625" style="79"/>
    <col min="6411" max="6411" width="9.7109375" style="79" customWidth="1"/>
    <col min="6412" max="6412" width="12.5703125" style="79" customWidth="1"/>
    <col min="6413" max="6413" width="15.42578125" style="79" customWidth="1"/>
    <col min="6414" max="6415" width="12" style="79" customWidth="1"/>
    <col min="6416" max="6416" width="24.42578125" style="79" customWidth="1"/>
    <col min="6417" max="6656" width="9.28515625" style="79"/>
    <col min="6657" max="6657" width="5.28515625" style="79" customWidth="1"/>
    <col min="6658" max="6658" width="22.7109375" style="79" customWidth="1"/>
    <col min="6659" max="6659" width="18.7109375" style="79" customWidth="1"/>
    <col min="6660" max="6660" width="18.42578125" style="79" customWidth="1"/>
    <col min="6661" max="6661" width="18.5703125" style="79" customWidth="1"/>
    <col min="6662" max="6662" width="14.28515625" style="79" customWidth="1"/>
    <col min="6663" max="6664" width="8.7109375" style="79" customWidth="1"/>
    <col min="6665" max="6665" width="15.42578125" style="79" customWidth="1"/>
    <col min="6666" max="6666" width="9.28515625" style="79"/>
    <col min="6667" max="6667" width="9.7109375" style="79" customWidth="1"/>
    <col min="6668" max="6668" width="12.5703125" style="79" customWidth="1"/>
    <col min="6669" max="6669" width="15.42578125" style="79" customWidth="1"/>
    <col min="6670" max="6671" width="12" style="79" customWidth="1"/>
    <col min="6672" max="6672" width="24.42578125" style="79" customWidth="1"/>
    <col min="6673" max="6912" width="9.28515625" style="79"/>
    <col min="6913" max="6913" width="5.28515625" style="79" customWidth="1"/>
    <col min="6914" max="6914" width="22.7109375" style="79" customWidth="1"/>
    <col min="6915" max="6915" width="18.7109375" style="79" customWidth="1"/>
    <col min="6916" max="6916" width="18.42578125" style="79" customWidth="1"/>
    <col min="6917" max="6917" width="18.5703125" style="79" customWidth="1"/>
    <col min="6918" max="6918" width="14.28515625" style="79" customWidth="1"/>
    <col min="6919" max="6920" width="8.7109375" style="79" customWidth="1"/>
    <col min="6921" max="6921" width="15.42578125" style="79" customWidth="1"/>
    <col min="6922" max="6922" width="9.28515625" style="79"/>
    <col min="6923" max="6923" width="9.7109375" style="79" customWidth="1"/>
    <col min="6924" max="6924" width="12.5703125" style="79" customWidth="1"/>
    <col min="6925" max="6925" width="15.42578125" style="79" customWidth="1"/>
    <col min="6926" max="6927" width="12" style="79" customWidth="1"/>
    <col min="6928" max="6928" width="24.42578125" style="79" customWidth="1"/>
    <col min="6929" max="7168" width="9.28515625" style="79"/>
    <col min="7169" max="7169" width="5.28515625" style="79" customWidth="1"/>
    <col min="7170" max="7170" width="22.7109375" style="79" customWidth="1"/>
    <col min="7171" max="7171" width="18.7109375" style="79" customWidth="1"/>
    <col min="7172" max="7172" width="18.42578125" style="79" customWidth="1"/>
    <col min="7173" max="7173" width="18.5703125" style="79" customWidth="1"/>
    <col min="7174" max="7174" width="14.28515625" style="79" customWidth="1"/>
    <col min="7175" max="7176" width="8.7109375" style="79" customWidth="1"/>
    <col min="7177" max="7177" width="15.42578125" style="79" customWidth="1"/>
    <col min="7178" max="7178" width="9.28515625" style="79"/>
    <col min="7179" max="7179" width="9.7109375" style="79" customWidth="1"/>
    <col min="7180" max="7180" width="12.5703125" style="79" customWidth="1"/>
    <col min="7181" max="7181" width="15.42578125" style="79" customWidth="1"/>
    <col min="7182" max="7183" width="12" style="79" customWidth="1"/>
    <col min="7184" max="7184" width="24.42578125" style="79" customWidth="1"/>
    <col min="7185" max="7424" width="9.28515625" style="79"/>
    <col min="7425" max="7425" width="5.28515625" style="79" customWidth="1"/>
    <col min="7426" max="7426" width="22.7109375" style="79" customWidth="1"/>
    <col min="7427" max="7427" width="18.7109375" style="79" customWidth="1"/>
    <col min="7428" max="7428" width="18.42578125" style="79" customWidth="1"/>
    <col min="7429" max="7429" width="18.5703125" style="79" customWidth="1"/>
    <col min="7430" max="7430" width="14.28515625" style="79" customWidth="1"/>
    <col min="7431" max="7432" width="8.7109375" style="79" customWidth="1"/>
    <col min="7433" max="7433" width="15.42578125" style="79" customWidth="1"/>
    <col min="7434" max="7434" width="9.28515625" style="79"/>
    <col min="7435" max="7435" width="9.7109375" style="79" customWidth="1"/>
    <col min="7436" max="7436" width="12.5703125" style="79" customWidth="1"/>
    <col min="7437" max="7437" width="15.42578125" style="79" customWidth="1"/>
    <col min="7438" max="7439" width="12" style="79" customWidth="1"/>
    <col min="7440" max="7440" width="24.42578125" style="79" customWidth="1"/>
    <col min="7441" max="7680" width="9.28515625" style="79"/>
    <col min="7681" max="7681" width="5.28515625" style="79" customWidth="1"/>
    <col min="7682" max="7682" width="22.7109375" style="79" customWidth="1"/>
    <col min="7683" max="7683" width="18.7109375" style="79" customWidth="1"/>
    <col min="7684" max="7684" width="18.42578125" style="79" customWidth="1"/>
    <col min="7685" max="7685" width="18.5703125" style="79" customWidth="1"/>
    <col min="7686" max="7686" width="14.28515625" style="79" customWidth="1"/>
    <col min="7687" max="7688" width="8.7109375" style="79" customWidth="1"/>
    <col min="7689" max="7689" width="15.42578125" style="79" customWidth="1"/>
    <col min="7690" max="7690" width="9.28515625" style="79"/>
    <col min="7691" max="7691" width="9.7109375" style="79" customWidth="1"/>
    <col min="7692" max="7692" width="12.5703125" style="79" customWidth="1"/>
    <col min="7693" max="7693" width="15.42578125" style="79" customWidth="1"/>
    <col min="7694" max="7695" width="12" style="79" customWidth="1"/>
    <col min="7696" max="7696" width="24.42578125" style="79" customWidth="1"/>
    <col min="7697" max="7936" width="9.28515625" style="79"/>
    <col min="7937" max="7937" width="5.28515625" style="79" customWidth="1"/>
    <col min="7938" max="7938" width="22.7109375" style="79" customWidth="1"/>
    <col min="7939" max="7939" width="18.7109375" style="79" customWidth="1"/>
    <col min="7940" max="7940" width="18.42578125" style="79" customWidth="1"/>
    <col min="7941" max="7941" width="18.5703125" style="79" customWidth="1"/>
    <col min="7942" max="7942" width="14.28515625" style="79" customWidth="1"/>
    <col min="7943" max="7944" width="8.7109375" style="79" customWidth="1"/>
    <col min="7945" max="7945" width="15.42578125" style="79" customWidth="1"/>
    <col min="7946" max="7946" width="9.28515625" style="79"/>
    <col min="7947" max="7947" width="9.7109375" style="79" customWidth="1"/>
    <col min="7948" max="7948" width="12.5703125" style="79" customWidth="1"/>
    <col min="7949" max="7949" width="15.42578125" style="79" customWidth="1"/>
    <col min="7950" max="7951" width="12" style="79" customWidth="1"/>
    <col min="7952" max="7952" width="24.42578125" style="79" customWidth="1"/>
    <col min="7953" max="8192" width="9.28515625" style="79"/>
    <col min="8193" max="8193" width="5.28515625" style="79" customWidth="1"/>
    <col min="8194" max="8194" width="22.7109375" style="79" customWidth="1"/>
    <col min="8195" max="8195" width="18.7109375" style="79" customWidth="1"/>
    <col min="8196" max="8196" width="18.42578125" style="79" customWidth="1"/>
    <col min="8197" max="8197" width="18.5703125" style="79" customWidth="1"/>
    <col min="8198" max="8198" width="14.28515625" style="79" customWidth="1"/>
    <col min="8199" max="8200" width="8.7109375" style="79" customWidth="1"/>
    <col min="8201" max="8201" width="15.42578125" style="79" customWidth="1"/>
    <col min="8202" max="8202" width="9.28515625" style="79"/>
    <col min="8203" max="8203" width="9.7109375" style="79" customWidth="1"/>
    <col min="8204" max="8204" width="12.5703125" style="79" customWidth="1"/>
    <col min="8205" max="8205" width="15.42578125" style="79" customWidth="1"/>
    <col min="8206" max="8207" width="12" style="79" customWidth="1"/>
    <col min="8208" max="8208" width="24.42578125" style="79" customWidth="1"/>
    <col min="8209" max="8448" width="9.28515625" style="79"/>
    <col min="8449" max="8449" width="5.28515625" style="79" customWidth="1"/>
    <col min="8450" max="8450" width="22.7109375" style="79" customWidth="1"/>
    <col min="8451" max="8451" width="18.7109375" style="79" customWidth="1"/>
    <col min="8452" max="8452" width="18.42578125" style="79" customWidth="1"/>
    <col min="8453" max="8453" width="18.5703125" style="79" customWidth="1"/>
    <col min="8454" max="8454" width="14.28515625" style="79" customWidth="1"/>
    <col min="8455" max="8456" width="8.7109375" style="79" customWidth="1"/>
    <col min="8457" max="8457" width="15.42578125" style="79" customWidth="1"/>
    <col min="8458" max="8458" width="9.28515625" style="79"/>
    <col min="8459" max="8459" width="9.7109375" style="79" customWidth="1"/>
    <col min="8460" max="8460" width="12.5703125" style="79" customWidth="1"/>
    <col min="8461" max="8461" width="15.42578125" style="79" customWidth="1"/>
    <col min="8462" max="8463" width="12" style="79" customWidth="1"/>
    <col min="8464" max="8464" width="24.42578125" style="79" customWidth="1"/>
    <col min="8465" max="8704" width="9.28515625" style="79"/>
    <col min="8705" max="8705" width="5.28515625" style="79" customWidth="1"/>
    <col min="8706" max="8706" width="22.7109375" style="79" customWidth="1"/>
    <col min="8707" max="8707" width="18.7109375" style="79" customWidth="1"/>
    <col min="8708" max="8708" width="18.42578125" style="79" customWidth="1"/>
    <col min="8709" max="8709" width="18.5703125" style="79" customWidth="1"/>
    <col min="8710" max="8710" width="14.28515625" style="79" customWidth="1"/>
    <col min="8711" max="8712" width="8.7109375" style="79" customWidth="1"/>
    <col min="8713" max="8713" width="15.42578125" style="79" customWidth="1"/>
    <col min="8714" max="8714" width="9.28515625" style="79"/>
    <col min="8715" max="8715" width="9.7109375" style="79" customWidth="1"/>
    <col min="8716" max="8716" width="12.5703125" style="79" customWidth="1"/>
    <col min="8717" max="8717" width="15.42578125" style="79" customWidth="1"/>
    <col min="8718" max="8719" width="12" style="79" customWidth="1"/>
    <col min="8720" max="8720" width="24.42578125" style="79" customWidth="1"/>
    <col min="8721" max="8960" width="9.28515625" style="79"/>
    <col min="8961" max="8961" width="5.28515625" style="79" customWidth="1"/>
    <col min="8962" max="8962" width="22.7109375" style="79" customWidth="1"/>
    <col min="8963" max="8963" width="18.7109375" style="79" customWidth="1"/>
    <col min="8964" max="8964" width="18.42578125" style="79" customWidth="1"/>
    <col min="8965" max="8965" width="18.5703125" style="79" customWidth="1"/>
    <col min="8966" max="8966" width="14.28515625" style="79" customWidth="1"/>
    <col min="8967" max="8968" width="8.7109375" style="79" customWidth="1"/>
    <col min="8969" max="8969" width="15.42578125" style="79" customWidth="1"/>
    <col min="8970" max="8970" width="9.28515625" style="79"/>
    <col min="8971" max="8971" width="9.7109375" style="79" customWidth="1"/>
    <col min="8972" max="8972" width="12.5703125" style="79" customWidth="1"/>
    <col min="8973" max="8973" width="15.42578125" style="79" customWidth="1"/>
    <col min="8974" max="8975" width="12" style="79" customWidth="1"/>
    <col min="8976" max="8976" width="24.42578125" style="79" customWidth="1"/>
    <col min="8977" max="9216" width="9.28515625" style="79"/>
    <col min="9217" max="9217" width="5.28515625" style="79" customWidth="1"/>
    <col min="9218" max="9218" width="22.7109375" style="79" customWidth="1"/>
    <col min="9219" max="9219" width="18.7109375" style="79" customWidth="1"/>
    <col min="9220" max="9220" width="18.42578125" style="79" customWidth="1"/>
    <col min="9221" max="9221" width="18.5703125" style="79" customWidth="1"/>
    <col min="9222" max="9222" width="14.28515625" style="79" customWidth="1"/>
    <col min="9223" max="9224" width="8.7109375" style="79" customWidth="1"/>
    <col min="9225" max="9225" width="15.42578125" style="79" customWidth="1"/>
    <col min="9226" max="9226" width="9.28515625" style="79"/>
    <col min="9227" max="9227" width="9.7109375" style="79" customWidth="1"/>
    <col min="9228" max="9228" width="12.5703125" style="79" customWidth="1"/>
    <col min="9229" max="9229" width="15.42578125" style="79" customWidth="1"/>
    <col min="9230" max="9231" width="12" style="79" customWidth="1"/>
    <col min="9232" max="9232" width="24.42578125" style="79" customWidth="1"/>
    <col min="9233" max="9472" width="9.28515625" style="79"/>
    <col min="9473" max="9473" width="5.28515625" style="79" customWidth="1"/>
    <col min="9474" max="9474" width="22.7109375" style="79" customWidth="1"/>
    <col min="9475" max="9475" width="18.7109375" style="79" customWidth="1"/>
    <col min="9476" max="9476" width="18.42578125" style="79" customWidth="1"/>
    <col min="9477" max="9477" width="18.5703125" style="79" customWidth="1"/>
    <col min="9478" max="9478" width="14.28515625" style="79" customWidth="1"/>
    <col min="9479" max="9480" width="8.7109375" style="79" customWidth="1"/>
    <col min="9481" max="9481" width="15.42578125" style="79" customWidth="1"/>
    <col min="9482" max="9482" width="9.28515625" style="79"/>
    <col min="9483" max="9483" width="9.7109375" style="79" customWidth="1"/>
    <col min="9484" max="9484" width="12.5703125" style="79" customWidth="1"/>
    <col min="9485" max="9485" width="15.42578125" style="79" customWidth="1"/>
    <col min="9486" max="9487" width="12" style="79" customWidth="1"/>
    <col min="9488" max="9488" width="24.42578125" style="79" customWidth="1"/>
    <col min="9489" max="9728" width="9.28515625" style="79"/>
    <col min="9729" max="9729" width="5.28515625" style="79" customWidth="1"/>
    <col min="9730" max="9730" width="22.7109375" style="79" customWidth="1"/>
    <col min="9731" max="9731" width="18.7109375" style="79" customWidth="1"/>
    <col min="9732" max="9732" width="18.42578125" style="79" customWidth="1"/>
    <col min="9733" max="9733" width="18.5703125" style="79" customWidth="1"/>
    <col min="9734" max="9734" width="14.28515625" style="79" customWidth="1"/>
    <col min="9735" max="9736" width="8.7109375" style="79" customWidth="1"/>
    <col min="9737" max="9737" width="15.42578125" style="79" customWidth="1"/>
    <col min="9738" max="9738" width="9.28515625" style="79"/>
    <col min="9739" max="9739" width="9.7109375" style="79" customWidth="1"/>
    <col min="9740" max="9740" width="12.5703125" style="79" customWidth="1"/>
    <col min="9741" max="9741" width="15.42578125" style="79" customWidth="1"/>
    <col min="9742" max="9743" width="12" style="79" customWidth="1"/>
    <col min="9744" max="9744" width="24.42578125" style="79" customWidth="1"/>
    <col min="9745" max="9984" width="9.28515625" style="79"/>
    <col min="9985" max="9985" width="5.28515625" style="79" customWidth="1"/>
    <col min="9986" max="9986" width="22.7109375" style="79" customWidth="1"/>
    <col min="9987" max="9987" width="18.7109375" style="79" customWidth="1"/>
    <col min="9988" max="9988" width="18.42578125" style="79" customWidth="1"/>
    <col min="9989" max="9989" width="18.5703125" style="79" customWidth="1"/>
    <col min="9990" max="9990" width="14.28515625" style="79" customWidth="1"/>
    <col min="9991" max="9992" width="8.7109375" style="79" customWidth="1"/>
    <col min="9993" max="9993" width="15.42578125" style="79" customWidth="1"/>
    <col min="9994" max="9994" width="9.28515625" style="79"/>
    <col min="9995" max="9995" width="9.7109375" style="79" customWidth="1"/>
    <col min="9996" max="9996" width="12.5703125" style="79" customWidth="1"/>
    <col min="9997" max="9997" width="15.42578125" style="79" customWidth="1"/>
    <col min="9998" max="9999" width="12" style="79" customWidth="1"/>
    <col min="10000" max="10000" width="24.42578125" style="79" customWidth="1"/>
    <col min="10001" max="10240" width="9.28515625" style="79"/>
    <col min="10241" max="10241" width="5.28515625" style="79" customWidth="1"/>
    <col min="10242" max="10242" width="22.7109375" style="79" customWidth="1"/>
    <col min="10243" max="10243" width="18.7109375" style="79" customWidth="1"/>
    <col min="10244" max="10244" width="18.42578125" style="79" customWidth="1"/>
    <col min="10245" max="10245" width="18.5703125" style="79" customWidth="1"/>
    <col min="10246" max="10246" width="14.28515625" style="79" customWidth="1"/>
    <col min="10247" max="10248" width="8.7109375" style="79" customWidth="1"/>
    <col min="10249" max="10249" width="15.42578125" style="79" customWidth="1"/>
    <col min="10250" max="10250" width="9.28515625" style="79"/>
    <col min="10251" max="10251" width="9.7109375" style="79" customWidth="1"/>
    <col min="10252" max="10252" width="12.5703125" style="79" customWidth="1"/>
    <col min="10253" max="10253" width="15.42578125" style="79" customWidth="1"/>
    <col min="10254" max="10255" width="12" style="79" customWidth="1"/>
    <col min="10256" max="10256" width="24.42578125" style="79" customWidth="1"/>
    <col min="10257" max="10496" width="9.28515625" style="79"/>
    <col min="10497" max="10497" width="5.28515625" style="79" customWidth="1"/>
    <col min="10498" max="10498" width="22.7109375" style="79" customWidth="1"/>
    <col min="10499" max="10499" width="18.7109375" style="79" customWidth="1"/>
    <col min="10500" max="10500" width="18.42578125" style="79" customWidth="1"/>
    <col min="10501" max="10501" width="18.5703125" style="79" customWidth="1"/>
    <col min="10502" max="10502" width="14.28515625" style="79" customWidth="1"/>
    <col min="10503" max="10504" width="8.7109375" style="79" customWidth="1"/>
    <col min="10505" max="10505" width="15.42578125" style="79" customWidth="1"/>
    <col min="10506" max="10506" width="9.28515625" style="79"/>
    <col min="10507" max="10507" width="9.7109375" style="79" customWidth="1"/>
    <col min="10508" max="10508" width="12.5703125" style="79" customWidth="1"/>
    <col min="10509" max="10509" width="15.42578125" style="79" customWidth="1"/>
    <col min="10510" max="10511" width="12" style="79" customWidth="1"/>
    <col min="10512" max="10512" width="24.42578125" style="79" customWidth="1"/>
    <col min="10513" max="10752" width="9.28515625" style="79"/>
    <col min="10753" max="10753" width="5.28515625" style="79" customWidth="1"/>
    <col min="10754" max="10754" width="22.7109375" style="79" customWidth="1"/>
    <col min="10755" max="10755" width="18.7109375" style="79" customWidth="1"/>
    <col min="10756" max="10756" width="18.42578125" style="79" customWidth="1"/>
    <col min="10757" max="10757" width="18.5703125" style="79" customWidth="1"/>
    <col min="10758" max="10758" width="14.28515625" style="79" customWidth="1"/>
    <col min="10759" max="10760" width="8.7109375" style="79" customWidth="1"/>
    <col min="10761" max="10761" width="15.42578125" style="79" customWidth="1"/>
    <col min="10762" max="10762" width="9.28515625" style="79"/>
    <col min="10763" max="10763" width="9.7109375" style="79" customWidth="1"/>
    <col min="10764" max="10764" width="12.5703125" style="79" customWidth="1"/>
    <col min="10765" max="10765" width="15.42578125" style="79" customWidth="1"/>
    <col min="10766" max="10767" width="12" style="79" customWidth="1"/>
    <col min="10768" max="10768" width="24.42578125" style="79" customWidth="1"/>
    <col min="10769" max="11008" width="9.28515625" style="79"/>
    <col min="11009" max="11009" width="5.28515625" style="79" customWidth="1"/>
    <col min="11010" max="11010" width="22.7109375" style="79" customWidth="1"/>
    <col min="11011" max="11011" width="18.7109375" style="79" customWidth="1"/>
    <col min="11012" max="11012" width="18.42578125" style="79" customWidth="1"/>
    <col min="11013" max="11013" width="18.5703125" style="79" customWidth="1"/>
    <col min="11014" max="11014" width="14.28515625" style="79" customWidth="1"/>
    <col min="11015" max="11016" width="8.7109375" style="79" customWidth="1"/>
    <col min="11017" max="11017" width="15.42578125" style="79" customWidth="1"/>
    <col min="11018" max="11018" width="9.28515625" style="79"/>
    <col min="11019" max="11019" width="9.7109375" style="79" customWidth="1"/>
    <col min="11020" max="11020" width="12.5703125" style="79" customWidth="1"/>
    <col min="11021" max="11021" width="15.42578125" style="79" customWidth="1"/>
    <col min="11022" max="11023" width="12" style="79" customWidth="1"/>
    <col min="11024" max="11024" width="24.42578125" style="79" customWidth="1"/>
    <col min="11025" max="11264" width="9.28515625" style="79"/>
    <col min="11265" max="11265" width="5.28515625" style="79" customWidth="1"/>
    <col min="11266" max="11266" width="22.7109375" style="79" customWidth="1"/>
    <col min="11267" max="11267" width="18.7109375" style="79" customWidth="1"/>
    <col min="11268" max="11268" width="18.42578125" style="79" customWidth="1"/>
    <col min="11269" max="11269" width="18.5703125" style="79" customWidth="1"/>
    <col min="11270" max="11270" width="14.28515625" style="79" customWidth="1"/>
    <col min="11271" max="11272" width="8.7109375" style="79" customWidth="1"/>
    <col min="11273" max="11273" width="15.42578125" style="79" customWidth="1"/>
    <col min="11274" max="11274" width="9.28515625" style="79"/>
    <col min="11275" max="11275" width="9.7109375" style="79" customWidth="1"/>
    <col min="11276" max="11276" width="12.5703125" style="79" customWidth="1"/>
    <col min="11277" max="11277" width="15.42578125" style="79" customWidth="1"/>
    <col min="11278" max="11279" width="12" style="79" customWidth="1"/>
    <col min="11280" max="11280" width="24.42578125" style="79" customWidth="1"/>
    <col min="11281" max="11520" width="9.28515625" style="79"/>
    <col min="11521" max="11521" width="5.28515625" style="79" customWidth="1"/>
    <col min="11522" max="11522" width="22.7109375" style="79" customWidth="1"/>
    <col min="11523" max="11523" width="18.7109375" style="79" customWidth="1"/>
    <col min="11524" max="11524" width="18.42578125" style="79" customWidth="1"/>
    <col min="11525" max="11525" width="18.5703125" style="79" customWidth="1"/>
    <col min="11526" max="11526" width="14.28515625" style="79" customWidth="1"/>
    <col min="11527" max="11528" width="8.7109375" style="79" customWidth="1"/>
    <col min="11529" max="11529" width="15.42578125" style="79" customWidth="1"/>
    <col min="11530" max="11530" width="9.28515625" style="79"/>
    <col min="11531" max="11531" width="9.7109375" style="79" customWidth="1"/>
    <col min="11532" max="11532" width="12.5703125" style="79" customWidth="1"/>
    <col min="11533" max="11533" width="15.42578125" style="79" customWidth="1"/>
    <col min="11534" max="11535" width="12" style="79" customWidth="1"/>
    <col min="11536" max="11536" width="24.42578125" style="79" customWidth="1"/>
    <col min="11537" max="11776" width="9.28515625" style="79"/>
    <col min="11777" max="11777" width="5.28515625" style="79" customWidth="1"/>
    <col min="11778" max="11778" width="22.7109375" style="79" customWidth="1"/>
    <col min="11779" max="11779" width="18.7109375" style="79" customWidth="1"/>
    <col min="11780" max="11780" width="18.42578125" style="79" customWidth="1"/>
    <col min="11781" max="11781" width="18.5703125" style="79" customWidth="1"/>
    <col min="11782" max="11782" width="14.28515625" style="79" customWidth="1"/>
    <col min="11783" max="11784" width="8.7109375" style="79" customWidth="1"/>
    <col min="11785" max="11785" width="15.42578125" style="79" customWidth="1"/>
    <col min="11786" max="11786" width="9.28515625" style="79"/>
    <col min="11787" max="11787" width="9.7109375" style="79" customWidth="1"/>
    <col min="11788" max="11788" width="12.5703125" style="79" customWidth="1"/>
    <col min="11789" max="11789" width="15.42578125" style="79" customWidth="1"/>
    <col min="11790" max="11791" width="12" style="79" customWidth="1"/>
    <col min="11792" max="11792" width="24.42578125" style="79" customWidth="1"/>
    <col min="11793" max="12032" width="9.28515625" style="79"/>
    <col min="12033" max="12033" width="5.28515625" style="79" customWidth="1"/>
    <col min="12034" max="12034" width="22.7109375" style="79" customWidth="1"/>
    <col min="12035" max="12035" width="18.7109375" style="79" customWidth="1"/>
    <col min="12036" max="12036" width="18.42578125" style="79" customWidth="1"/>
    <col min="12037" max="12037" width="18.5703125" style="79" customWidth="1"/>
    <col min="12038" max="12038" width="14.28515625" style="79" customWidth="1"/>
    <col min="12039" max="12040" width="8.7109375" style="79" customWidth="1"/>
    <col min="12041" max="12041" width="15.42578125" style="79" customWidth="1"/>
    <col min="12042" max="12042" width="9.28515625" style="79"/>
    <col min="12043" max="12043" width="9.7109375" style="79" customWidth="1"/>
    <col min="12044" max="12044" width="12.5703125" style="79" customWidth="1"/>
    <col min="12045" max="12045" width="15.42578125" style="79" customWidth="1"/>
    <col min="12046" max="12047" width="12" style="79" customWidth="1"/>
    <col min="12048" max="12048" width="24.42578125" style="79" customWidth="1"/>
    <col min="12049" max="12288" width="9.28515625" style="79"/>
    <col min="12289" max="12289" width="5.28515625" style="79" customWidth="1"/>
    <col min="12290" max="12290" width="22.7109375" style="79" customWidth="1"/>
    <col min="12291" max="12291" width="18.7109375" style="79" customWidth="1"/>
    <col min="12292" max="12292" width="18.42578125" style="79" customWidth="1"/>
    <col min="12293" max="12293" width="18.5703125" style="79" customWidth="1"/>
    <col min="12294" max="12294" width="14.28515625" style="79" customWidth="1"/>
    <col min="12295" max="12296" width="8.7109375" style="79" customWidth="1"/>
    <col min="12297" max="12297" width="15.42578125" style="79" customWidth="1"/>
    <col min="12298" max="12298" width="9.28515625" style="79"/>
    <col min="12299" max="12299" width="9.7109375" style="79" customWidth="1"/>
    <col min="12300" max="12300" width="12.5703125" style="79" customWidth="1"/>
    <col min="12301" max="12301" width="15.42578125" style="79" customWidth="1"/>
    <col min="12302" max="12303" width="12" style="79" customWidth="1"/>
    <col min="12304" max="12304" width="24.42578125" style="79" customWidth="1"/>
    <col min="12305" max="12544" width="9.28515625" style="79"/>
    <col min="12545" max="12545" width="5.28515625" style="79" customWidth="1"/>
    <col min="12546" max="12546" width="22.7109375" style="79" customWidth="1"/>
    <col min="12547" max="12547" width="18.7109375" style="79" customWidth="1"/>
    <col min="12548" max="12548" width="18.42578125" style="79" customWidth="1"/>
    <col min="12549" max="12549" width="18.5703125" style="79" customWidth="1"/>
    <col min="12550" max="12550" width="14.28515625" style="79" customWidth="1"/>
    <col min="12551" max="12552" width="8.7109375" style="79" customWidth="1"/>
    <col min="12553" max="12553" width="15.42578125" style="79" customWidth="1"/>
    <col min="12554" max="12554" width="9.28515625" style="79"/>
    <col min="12555" max="12555" width="9.7109375" style="79" customWidth="1"/>
    <col min="12556" max="12556" width="12.5703125" style="79" customWidth="1"/>
    <col min="12557" max="12557" width="15.42578125" style="79" customWidth="1"/>
    <col min="12558" max="12559" width="12" style="79" customWidth="1"/>
    <col min="12560" max="12560" width="24.42578125" style="79" customWidth="1"/>
    <col min="12561" max="12800" width="9.28515625" style="79"/>
    <col min="12801" max="12801" width="5.28515625" style="79" customWidth="1"/>
    <col min="12802" max="12802" width="22.7109375" style="79" customWidth="1"/>
    <col min="12803" max="12803" width="18.7109375" style="79" customWidth="1"/>
    <col min="12804" max="12804" width="18.42578125" style="79" customWidth="1"/>
    <col min="12805" max="12805" width="18.5703125" style="79" customWidth="1"/>
    <col min="12806" max="12806" width="14.28515625" style="79" customWidth="1"/>
    <col min="12807" max="12808" width="8.7109375" style="79" customWidth="1"/>
    <col min="12809" max="12809" width="15.42578125" style="79" customWidth="1"/>
    <col min="12810" max="12810" width="9.28515625" style="79"/>
    <col min="12811" max="12811" width="9.7109375" style="79" customWidth="1"/>
    <col min="12812" max="12812" width="12.5703125" style="79" customWidth="1"/>
    <col min="12813" max="12813" width="15.42578125" style="79" customWidth="1"/>
    <col min="12814" max="12815" width="12" style="79" customWidth="1"/>
    <col min="12816" max="12816" width="24.42578125" style="79" customWidth="1"/>
    <col min="12817" max="13056" width="9.28515625" style="79"/>
    <col min="13057" max="13057" width="5.28515625" style="79" customWidth="1"/>
    <col min="13058" max="13058" width="22.7109375" style="79" customWidth="1"/>
    <col min="13059" max="13059" width="18.7109375" style="79" customWidth="1"/>
    <col min="13060" max="13060" width="18.42578125" style="79" customWidth="1"/>
    <col min="13061" max="13061" width="18.5703125" style="79" customWidth="1"/>
    <col min="13062" max="13062" width="14.28515625" style="79" customWidth="1"/>
    <col min="13063" max="13064" width="8.7109375" style="79" customWidth="1"/>
    <col min="13065" max="13065" width="15.42578125" style="79" customWidth="1"/>
    <col min="13066" max="13066" width="9.28515625" style="79"/>
    <col min="13067" max="13067" width="9.7109375" style="79" customWidth="1"/>
    <col min="13068" max="13068" width="12.5703125" style="79" customWidth="1"/>
    <col min="13069" max="13069" width="15.42578125" style="79" customWidth="1"/>
    <col min="13070" max="13071" width="12" style="79" customWidth="1"/>
    <col min="13072" max="13072" width="24.42578125" style="79" customWidth="1"/>
    <col min="13073" max="13312" width="9.28515625" style="79"/>
    <col min="13313" max="13313" width="5.28515625" style="79" customWidth="1"/>
    <col min="13314" max="13314" width="22.7109375" style="79" customWidth="1"/>
    <col min="13315" max="13315" width="18.7109375" style="79" customWidth="1"/>
    <col min="13316" max="13316" width="18.42578125" style="79" customWidth="1"/>
    <col min="13317" max="13317" width="18.5703125" style="79" customWidth="1"/>
    <col min="13318" max="13318" width="14.28515625" style="79" customWidth="1"/>
    <col min="13319" max="13320" width="8.7109375" style="79" customWidth="1"/>
    <col min="13321" max="13321" width="15.42578125" style="79" customWidth="1"/>
    <col min="13322" max="13322" width="9.28515625" style="79"/>
    <col min="13323" max="13323" width="9.7109375" style="79" customWidth="1"/>
    <col min="13324" max="13324" width="12.5703125" style="79" customWidth="1"/>
    <col min="13325" max="13325" width="15.42578125" style="79" customWidth="1"/>
    <col min="13326" max="13327" width="12" style="79" customWidth="1"/>
    <col min="13328" max="13328" width="24.42578125" style="79" customWidth="1"/>
    <col min="13329" max="13568" width="9.28515625" style="79"/>
    <col min="13569" max="13569" width="5.28515625" style="79" customWidth="1"/>
    <col min="13570" max="13570" width="22.7109375" style="79" customWidth="1"/>
    <col min="13571" max="13571" width="18.7109375" style="79" customWidth="1"/>
    <col min="13572" max="13572" width="18.42578125" style="79" customWidth="1"/>
    <col min="13573" max="13573" width="18.5703125" style="79" customWidth="1"/>
    <col min="13574" max="13574" width="14.28515625" style="79" customWidth="1"/>
    <col min="13575" max="13576" width="8.7109375" style="79" customWidth="1"/>
    <col min="13577" max="13577" width="15.42578125" style="79" customWidth="1"/>
    <col min="13578" max="13578" width="9.28515625" style="79"/>
    <col min="13579" max="13579" width="9.7109375" style="79" customWidth="1"/>
    <col min="13580" max="13580" width="12.5703125" style="79" customWidth="1"/>
    <col min="13581" max="13581" width="15.42578125" style="79" customWidth="1"/>
    <col min="13582" max="13583" width="12" style="79" customWidth="1"/>
    <col min="13584" max="13584" width="24.42578125" style="79" customWidth="1"/>
    <col min="13585" max="13824" width="9.28515625" style="79"/>
    <col min="13825" max="13825" width="5.28515625" style="79" customWidth="1"/>
    <col min="13826" max="13826" width="22.7109375" style="79" customWidth="1"/>
    <col min="13827" max="13827" width="18.7109375" style="79" customWidth="1"/>
    <col min="13828" max="13828" width="18.42578125" style="79" customWidth="1"/>
    <col min="13829" max="13829" width="18.5703125" style="79" customWidth="1"/>
    <col min="13830" max="13830" width="14.28515625" style="79" customWidth="1"/>
    <col min="13831" max="13832" width="8.7109375" style="79" customWidth="1"/>
    <col min="13833" max="13833" width="15.42578125" style="79" customWidth="1"/>
    <col min="13834" max="13834" width="9.28515625" style="79"/>
    <col min="13835" max="13835" width="9.7109375" style="79" customWidth="1"/>
    <col min="13836" max="13836" width="12.5703125" style="79" customWidth="1"/>
    <col min="13837" max="13837" width="15.42578125" style="79" customWidth="1"/>
    <col min="13838" max="13839" width="12" style="79" customWidth="1"/>
    <col min="13840" max="13840" width="24.42578125" style="79" customWidth="1"/>
    <col min="13841" max="14080" width="9.28515625" style="79"/>
    <col min="14081" max="14081" width="5.28515625" style="79" customWidth="1"/>
    <col min="14082" max="14082" width="22.7109375" style="79" customWidth="1"/>
    <col min="14083" max="14083" width="18.7109375" style="79" customWidth="1"/>
    <col min="14084" max="14084" width="18.42578125" style="79" customWidth="1"/>
    <col min="14085" max="14085" width="18.5703125" style="79" customWidth="1"/>
    <col min="14086" max="14086" width="14.28515625" style="79" customWidth="1"/>
    <col min="14087" max="14088" width="8.7109375" style="79" customWidth="1"/>
    <col min="14089" max="14089" width="15.42578125" style="79" customWidth="1"/>
    <col min="14090" max="14090" width="9.28515625" style="79"/>
    <col min="14091" max="14091" width="9.7109375" style="79" customWidth="1"/>
    <col min="14092" max="14092" width="12.5703125" style="79" customWidth="1"/>
    <col min="14093" max="14093" width="15.42578125" style="79" customWidth="1"/>
    <col min="14094" max="14095" width="12" style="79" customWidth="1"/>
    <col min="14096" max="14096" width="24.42578125" style="79" customWidth="1"/>
    <col min="14097" max="14336" width="9.28515625" style="79"/>
    <col min="14337" max="14337" width="5.28515625" style="79" customWidth="1"/>
    <col min="14338" max="14338" width="22.7109375" style="79" customWidth="1"/>
    <col min="14339" max="14339" width="18.7109375" style="79" customWidth="1"/>
    <col min="14340" max="14340" width="18.42578125" style="79" customWidth="1"/>
    <col min="14341" max="14341" width="18.5703125" style="79" customWidth="1"/>
    <col min="14342" max="14342" width="14.28515625" style="79" customWidth="1"/>
    <col min="14343" max="14344" width="8.7109375" style="79" customWidth="1"/>
    <col min="14345" max="14345" width="15.42578125" style="79" customWidth="1"/>
    <col min="14346" max="14346" width="9.28515625" style="79"/>
    <col min="14347" max="14347" width="9.7109375" style="79" customWidth="1"/>
    <col min="14348" max="14348" width="12.5703125" style="79" customWidth="1"/>
    <col min="14349" max="14349" width="15.42578125" style="79" customWidth="1"/>
    <col min="14350" max="14351" width="12" style="79" customWidth="1"/>
    <col min="14352" max="14352" width="24.42578125" style="79" customWidth="1"/>
    <col min="14353" max="14592" width="9.28515625" style="79"/>
    <col min="14593" max="14593" width="5.28515625" style="79" customWidth="1"/>
    <col min="14594" max="14594" width="22.7109375" style="79" customWidth="1"/>
    <col min="14595" max="14595" width="18.7109375" style="79" customWidth="1"/>
    <col min="14596" max="14596" width="18.42578125" style="79" customWidth="1"/>
    <col min="14597" max="14597" width="18.5703125" style="79" customWidth="1"/>
    <col min="14598" max="14598" width="14.28515625" style="79" customWidth="1"/>
    <col min="14599" max="14600" width="8.7109375" style="79" customWidth="1"/>
    <col min="14601" max="14601" width="15.42578125" style="79" customWidth="1"/>
    <col min="14602" max="14602" width="9.28515625" style="79"/>
    <col min="14603" max="14603" width="9.7109375" style="79" customWidth="1"/>
    <col min="14604" max="14604" width="12.5703125" style="79" customWidth="1"/>
    <col min="14605" max="14605" width="15.42578125" style="79" customWidth="1"/>
    <col min="14606" max="14607" width="12" style="79" customWidth="1"/>
    <col min="14608" max="14608" width="24.42578125" style="79" customWidth="1"/>
    <col min="14609" max="14848" width="9.28515625" style="79"/>
    <col min="14849" max="14849" width="5.28515625" style="79" customWidth="1"/>
    <col min="14850" max="14850" width="22.7109375" style="79" customWidth="1"/>
    <col min="14851" max="14851" width="18.7109375" style="79" customWidth="1"/>
    <col min="14852" max="14852" width="18.42578125" style="79" customWidth="1"/>
    <col min="14853" max="14853" width="18.5703125" style="79" customWidth="1"/>
    <col min="14854" max="14854" width="14.28515625" style="79" customWidth="1"/>
    <col min="14855" max="14856" width="8.7109375" style="79" customWidth="1"/>
    <col min="14857" max="14857" width="15.42578125" style="79" customWidth="1"/>
    <col min="14858" max="14858" width="9.28515625" style="79"/>
    <col min="14859" max="14859" width="9.7109375" style="79" customWidth="1"/>
    <col min="14860" max="14860" width="12.5703125" style="79" customWidth="1"/>
    <col min="14861" max="14861" width="15.42578125" style="79" customWidth="1"/>
    <col min="14862" max="14863" width="12" style="79" customWidth="1"/>
    <col min="14864" max="14864" width="24.42578125" style="79" customWidth="1"/>
    <col min="14865" max="15104" width="9.28515625" style="79"/>
    <col min="15105" max="15105" width="5.28515625" style="79" customWidth="1"/>
    <col min="15106" max="15106" width="22.7109375" style="79" customWidth="1"/>
    <col min="15107" max="15107" width="18.7109375" style="79" customWidth="1"/>
    <col min="15108" max="15108" width="18.42578125" style="79" customWidth="1"/>
    <col min="15109" max="15109" width="18.5703125" style="79" customWidth="1"/>
    <col min="15110" max="15110" width="14.28515625" style="79" customWidth="1"/>
    <col min="15111" max="15112" width="8.7109375" style="79" customWidth="1"/>
    <col min="15113" max="15113" width="15.42578125" style="79" customWidth="1"/>
    <col min="15114" max="15114" width="9.28515625" style="79"/>
    <col min="15115" max="15115" width="9.7109375" style="79" customWidth="1"/>
    <col min="15116" max="15116" width="12.5703125" style="79" customWidth="1"/>
    <col min="15117" max="15117" width="15.42578125" style="79" customWidth="1"/>
    <col min="15118" max="15119" width="12" style="79" customWidth="1"/>
    <col min="15120" max="15120" width="24.42578125" style="79" customWidth="1"/>
    <col min="15121" max="15360" width="9.28515625" style="79"/>
    <col min="15361" max="15361" width="5.28515625" style="79" customWidth="1"/>
    <col min="15362" max="15362" width="22.7109375" style="79" customWidth="1"/>
    <col min="15363" max="15363" width="18.7109375" style="79" customWidth="1"/>
    <col min="15364" max="15364" width="18.42578125" style="79" customWidth="1"/>
    <col min="15365" max="15365" width="18.5703125" style="79" customWidth="1"/>
    <col min="15366" max="15366" width="14.28515625" style="79" customWidth="1"/>
    <col min="15367" max="15368" width="8.7109375" style="79" customWidth="1"/>
    <col min="15369" max="15369" width="15.42578125" style="79" customWidth="1"/>
    <col min="15370" max="15370" width="9.28515625" style="79"/>
    <col min="15371" max="15371" width="9.7109375" style="79" customWidth="1"/>
    <col min="15372" max="15372" width="12.5703125" style="79" customWidth="1"/>
    <col min="15373" max="15373" width="15.42578125" style="79" customWidth="1"/>
    <col min="15374" max="15375" width="12" style="79" customWidth="1"/>
    <col min="15376" max="15376" width="24.42578125" style="79" customWidth="1"/>
    <col min="15377" max="15616" width="9.28515625" style="79"/>
    <col min="15617" max="15617" width="5.28515625" style="79" customWidth="1"/>
    <col min="15618" max="15618" width="22.7109375" style="79" customWidth="1"/>
    <col min="15619" max="15619" width="18.7109375" style="79" customWidth="1"/>
    <col min="15620" max="15620" width="18.42578125" style="79" customWidth="1"/>
    <col min="15621" max="15621" width="18.5703125" style="79" customWidth="1"/>
    <col min="15622" max="15622" width="14.28515625" style="79" customWidth="1"/>
    <col min="15623" max="15624" width="8.7109375" style="79" customWidth="1"/>
    <col min="15625" max="15625" width="15.42578125" style="79" customWidth="1"/>
    <col min="15626" max="15626" width="9.28515625" style="79"/>
    <col min="15627" max="15627" width="9.7109375" style="79" customWidth="1"/>
    <col min="15628" max="15628" width="12.5703125" style="79" customWidth="1"/>
    <col min="15629" max="15629" width="15.42578125" style="79" customWidth="1"/>
    <col min="15630" max="15631" width="12" style="79" customWidth="1"/>
    <col min="15632" max="15632" width="24.42578125" style="79" customWidth="1"/>
    <col min="15633" max="15872" width="9.28515625" style="79"/>
    <col min="15873" max="15873" width="5.28515625" style="79" customWidth="1"/>
    <col min="15874" max="15874" width="22.7109375" style="79" customWidth="1"/>
    <col min="15875" max="15875" width="18.7109375" style="79" customWidth="1"/>
    <col min="15876" max="15876" width="18.42578125" style="79" customWidth="1"/>
    <col min="15877" max="15877" width="18.5703125" style="79" customWidth="1"/>
    <col min="15878" max="15878" width="14.28515625" style="79" customWidth="1"/>
    <col min="15879" max="15880" width="8.7109375" style="79" customWidth="1"/>
    <col min="15881" max="15881" width="15.42578125" style="79" customWidth="1"/>
    <col min="15882" max="15882" width="9.28515625" style="79"/>
    <col min="15883" max="15883" width="9.7109375" style="79" customWidth="1"/>
    <col min="15884" max="15884" width="12.5703125" style="79" customWidth="1"/>
    <col min="15885" max="15885" width="15.42578125" style="79" customWidth="1"/>
    <col min="15886" max="15887" width="12" style="79" customWidth="1"/>
    <col min="15888" max="15888" width="24.42578125" style="79" customWidth="1"/>
    <col min="15889" max="16128" width="9.28515625" style="79"/>
    <col min="16129" max="16129" width="5.28515625" style="79" customWidth="1"/>
    <col min="16130" max="16130" width="22.7109375" style="79" customWidth="1"/>
    <col min="16131" max="16131" width="18.7109375" style="79" customWidth="1"/>
    <col min="16132" max="16132" width="18.42578125" style="79" customWidth="1"/>
    <col min="16133" max="16133" width="18.5703125" style="79" customWidth="1"/>
    <col min="16134" max="16134" width="14.28515625" style="79" customWidth="1"/>
    <col min="16135" max="16136" width="8.7109375" style="79" customWidth="1"/>
    <col min="16137" max="16137" width="15.42578125" style="79" customWidth="1"/>
    <col min="16138" max="16138" width="9.28515625" style="79"/>
    <col min="16139" max="16139" width="9.7109375" style="79" customWidth="1"/>
    <col min="16140" max="16140" width="12.5703125" style="79" customWidth="1"/>
    <col min="16141" max="16141" width="15.42578125" style="79" customWidth="1"/>
    <col min="16142" max="16143" width="12" style="79" customWidth="1"/>
    <col min="16144" max="16144" width="24.42578125" style="79" customWidth="1"/>
    <col min="16145" max="16384" width="9.28515625" style="79"/>
  </cols>
  <sheetData>
    <row r="1" spans="1:16" ht="15" x14ac:dyDescent="0.25">
      <c r="A1" s="1" t="s">
        <v>212</v>
      </c>
      <c r="P1" s="80" t="s">
        <v>248</v>
      </c>
    </row>
    <row r="2" spans="1:16" ht="15" x14ac:dyDescent="0.25">
      <c r="D2" s="81"/>
    </row>
    <row r="3" spans="1:16" ht="15" x14ac:dyDescent="0.25">
      <c r="A3" s="82" t="s">
        <v>213</v>
      </c>
      <c r="D3" s="81"/>
    </row>
    <row r="4" spans="1:16" ht="15" x14ac:dyDescent="0.25">
      <c r="F4" s="82"/>
      <c r="G4" s="82"/>
      <c r="H4" s="82"/>
      <c r="I4" s="82"/>
      <c r="J4" s="82"/>
      <c r="K4" s="82"/>
      <c r="L4" s="82"/>
      <c r="M4" s="82"/>
      <c r="N4" s="82"/>
    </row>
    <row r="6" spans="1:16" ht="17.25" customHeight="1" x14ac:dyDescent="0.2">
      <c r="A6" s="391" t="s">
        <v>214</v>
      </c>
      <c r="B6" s="391" t="s">
        <v>215</v>
      </c>
      <c r="C6" s="391" t="s">
        <v>216</v>
      </c>
      <c r="D6" s="391" t="s">
        <v>217</v>
      </c>
      <c r="E6" s="391" t="s">
        <v>218</v>
      </c>
      <c r="F6" s="391" t="s">
        <v>219</v>
      </c>
      <c r="G6" s="393" t="s">
        <v>220</v>
      </c>
      <c r="H6" s="394"/>
      <c r="I6" s="391" t="s">
        <v>298</v>
      </c>
      <c r="J6" s="395" t="s">
        <v>221</v>
      </c>
      <c r="K6" s="396"/>
      <c r="L6" s="391" t="s">
        <v>222</v>
      </c>
      <c r="M6" s="391" t="s">
        <v>223</v>
      </c>
      <c r="N6" s="393" t="s">
        <v>224</v>
      </c>
      <c r="O6" s="394"/>
      <c r="P6" s="391" t="s">
        <v>225</v>
      </c>
    </row>
    <row r="7" spans="1:16" ht="25.5" x14ac:dyDescent="0.2">
      <c r="A7" s="392"/>
      <c r="B7" s="392"/>
      <c r="C7" s="392"/>
      <c r="D7" s="392"/>
      <c r="E7" s="392"/>
      <c r="F7" s="392"/>
      <c r="G7" s="83" t="s">
        <v>226</v>
      </c>
      <c r="H7" s="83" t="s">
        <v>227</v>
      </c>
      <c r="I7" s="392"/>
      <c r="J7" s="84">
        <v>2022</v>
      </c>
      <c r="K7" s="84" t="s">
        <v>297</v>
      </c>
      <c r="L7" s="392"/>
      <c r="M7" s="392"/>
      <c r="N7" s="85" t="s">
        <v>228</v>
      </c>
      <c r="O7" s="85" t="s">
        <v>229</v>
      </c>
      <c r="P7" s="392"/>
    </row>
    <row r="8" spans="1:16" x14ac:dyDescent="0.2">
      <c r="A8" s="86" t="s">
        <v>175</v>
      </c>
      <c r="B8" s="86"/>
      <c r="C8" s="86"/>
      <c r="D8" s="87"/>
      <c r="E8" s="86"/>
      <c r="F8" s="88"/>
      <c r="G8" s="89"/>
      <c r="H8" s="89"/>
      <c r="I8" s="88"/>
      <c r="J8" s="88"/>
      <c r="K8" s="88"/>
      <c r="L8" s="89"/>
      <c r="M8" s="90"/>
      <c r="N8" s="90"/>
      <c r="O8" s="89"/>
      <c r="P8" s="90"/>
    </row>
    <row r="9" spans="1:16" x14ac:dyDescent="0.2">
      <c r="A9" s="86" t="s">
        <v>176</v>
      </c>
      <c r="B9" s="86"/>
      <c r="C9" s="86"/>
      <c r="D9" s="87"/>
      <c r="E9" s="86"/>
      <c r="F9" s="88"/>
      <c r="G9" s="89"/>
      <c r="H9" s="89"/>
      <c r="I9" s="88"/>
      <c r="J9" s="88"/>
      <c r="K9" s="88"/>
      <c r="L9" s="89"/>
      <c r="M9" s="90"/>
      <c r="N9" s="90"/>
      <c r="O9" s="89"/>
      <c r="P9" s="90"/>
    </row>
    <row r="10" spans="1:16" x14ac:dyDescent="0.2">
      <c r="A10" s="86" t="s">
        <v>230</v>
      </c>
      <c r="B10" s="86"/>
      <c r="C10" s="86"/>
      <c r="D10" s="87"/>
      <c r="E10" s="86"/>
      <c r="F10" s="88"/>
      <c r="G10" s="89"/>
      <c r="H10" s="89"/>
      <c r="I10" s="88"/>
      <c r="J10" s="88"/>
      <c r="K10" s="88"/>
      <c r="L10" s="89"/>
      <c r="M10" s="90"/>
      <c r="N10" s="90"/>
      <c r="O10" s="89"/>
      <c r="P10" s="90"/>
    </row>
    <row r="11" spans="1:16" x14ac:dyDescent="0.2">
      <c r="A11" s="86" t="s">
        <v>179</v>
      </c>
      <c r="B11" s="86"/>
      <c r="C11" s="86"/>
      <c r="D11" s="87"/>
      <c r="E11" s="86"/>
      <c r="F11" s="88"/>
      <c r="G11" s="89"/>
      <c r="H11" s="89"/>
      <c r="I11" s="88"/>
      <c r="J11" s="88"/>
      <c r="K11" s="88"/>
      <c r="L11" s="89"/>
      <c r="M11" s="90"/>
      <c r="N11" s="90"/>
      <c r="O11" s="89"/>
      <c r="P11" s="90"/>
    </row>
    <row r="12" spans="1:16" x14ac:dyDescent="0.2">
      <c r="A12" s="86" t="s">
        <v>231</v>
      </c>
      <c r="B12" s="86"/>
      <c r="C12" s="86"/>
      <c r="D12" s="87"/>
      <c r="E12" s="86"/>
      <c r="F12" s="88"/>
      <c r="G12" s="89"/>
      <c r="H12" s="89"/>
      <c r="I12" s="88"/>
      <c r="J12" s="88"/>
      <c r="K12" s="88"/>
      <c r="L12" s="89"/>
      <c r="M12" s="90"/>
      <c r="N12" s="90"/>
      <c r="O12" s="89"/>
      <c r="P12" s="90"/>
    </row>
    <row r="13" spans="1:16" x14ac:dyDescent="0.2">
      <c r="A13" s="86" t="s">
        <v>232</v>
      </c>
      <c r="B13" s="86"/>
      <c r="C13" s="86"/>
      <c r="D13" s="87"/>
      <c r="E13" s="86"/>
      <c r="F13" s="88"/>
      <c r="G13" s="89"/>
      <c r="H13" s="89"/>
      <c r="I13" s="88"/>
      <c r="J13" s="88"/>
      <c r="K13" s="88"/>
      <c r="L13" s="89"/>
      <c r="M13" s="90"/>
      <c r="N13" s="90"/>
      <c r="O13" s="89"/>
      <c r="P13" s="90"/>
    </row>
    <row r="14" spans="1:16" x14ac:dyDescent="0.2">
      <c r="A14" s="86" t="s">
        <v>233</v>
      </c>
      <c r="B14" s="86"/>
      <c r="C14" s="86"/>
      <c r="D14" s="87"/>
      <c r="E14" s="86"/>
      <c r="F14" s="88"/>
      <c r="G14" s="89"/>
      <c r="H14" s="89"/>
      <c r="I14" s="88"/>
      <c r="J14" s="88"/>
      <c r="K14" s="88"/>
      <c r="L14" s="89"/>
      <c r="M14" s="90"/>
      <c r="N14" s="90"/>
      <c r="O14" s="89"/>
      <c r="P14" s="90"/>
    </row>
    <row r="15" spans="1:16" x14ac:dyDescent="0.2">
      <c r="A15" s="86" t="s">
        <v>234</v>
      </c>
      <c r="B15" s="86"/>
      <c r="C15" s="86"/>
      <c r="D15" s="87"/>
      <c r="E15" s="86"/>
      <c r="F15" s="88"/>
      <c r="G15" s="89"/>
      <c r="H15" s="89"/>
      <c r="I15" s="88"/>
      <c r="J15" s="88"/>
      <c r="K15" s="88"/>
      <c r="L15" s="89"/>
      <c r="M15" s="90"/>
      <c r="N15" s="90"/>
      <c r="O15" s="89"/>
      <c r="P15" s="90"/>
    </row>
    <row r="16" spans="1:16" x14ac:dyDescent="0.2">
      <c r="A16" s="86" t="s">
        <v>235</v>
      </c>
      <c r="B16" s="86"/>
      <c r="C16" s="86"/>
      <c r="D16" s="87"/>
      <c r="E16" s="86"/>
      <c r="F16" s="88"/>
      <c r="G16" s="89"/>
      <c r="H16" s="89"/>
      <c r="I16" s="88"/>
      <c r="J16" s="88"/>
      <c r="K16" s="88"/>
      <c r="L16" s="89"/>
      <c r="M16" s="90"/>
      <c r="N16" s="90"/>
      <c r="O16" s="89"/>
      <c r="P16" s="90"/>
    </row>
    <row r="17" spans="1:16" x14ac:dyDescent="0.2">
      <c r="A17" s="86" t="s">
        <v>236</v>
      </c>
      <c r="B17" s="86"/>
      <c r="C17" s="86"/>
      <c r="D17" s="87"/>
      <c r="E17" s="86"/>
      <c r="F17" s="88"/>
      <c r="G17" s="89"/>
      <c r="H17" s="89"/>
      <c r="I17" s="88"/>
      <c r="J17" s="88"/>
      <c r="K17" s="88"/>
      <c r="L17" s="89"/>
      <c r="M17" s="90"/>
      <c r="N17" s="90"/>
      <c r="O17" s="89"/>
      <c r="P17" s="90"/>
    </row>
    <row r="18" spans="1:16" x14ac:dyDescent="0.2">
      <c r="A18" s="86" t="s">
        <v>237</v>
      </c>
      <c r="B18" s="86"/>
      <c r="C18" s="86"/>
      <c r="D18" s="87"/>
      <c r="E18" s="86"/>
      <c r="F18" s="88"/>
      <c r="G18" s="89"/>
      <c r="H18" s="89"/>
      <c r="I18" s="88"/>
      <c r="J18" s="88"/>
      <c r="K18" s="88"/>
      <c r="L18" s="89"/>
      <c r="M18" s="90"/>
      <c r="N18" s="90"/>
      <c r="O18" s="89"/>
      <c r="P18" s="90"/>
    </row>
    <row r="19" spans="1:16" x14ac:dyDescent="0.2">
      <c r="A19" s="86" t="s">
        <v>238</v>
      </c>
      <c r="B19" s="86"/>
      <c r="C19" s="86"/>
      <c r="D19" s="87"/>
      <c r="E19" s="86"/>
      <c r="F19" s="88"/>
      <c r="G19" s="89"/>
      <c r="H19" s="89"/>
      <c r="I19" s="88"/>
      <c r="J19" s="88"/>
      <c r="K19" s="88"/>
      <c r="L19" s="89"/>
      <c r="M19" s="90"/>
      <c r="N19" s="90"/>
      <c r="O19" s="89"/>
      <c r="P19" s="90"/>
    </row>
    <row r="20" spans="1:16" x14ac:dyDescent="0.2">
      <c r="A20" s="86" t="s">
        <v>239</v>
      </c>
      <c r="B20" s="86"/>
      <c r="C20" s="86"/>
      <c r="D20" s="87"/>
      <c r="E20" s="86"/>
      <c r="F20" s="88"/>
      <c r="G20" s="89"/>
      <c r="H20" s="89"/>
      <c r="I20" s="88"/>
      <c r="J20" s="88"/>
      <c r="K20" s="88"/>
      <c r="L20" s="89"/>
      <c r="M20" s="90"/>
      <c r="N20" s="90"/>
      <c r="O20" s="89"/>
      <c r="P20" s="90"/>
    </row>
    <row r="21" spans="1:16" x14ac:dyDescent="0.2">
      <c r="A21" s="86" t="s">
        <v>240</v>
      </c>
      <c r="B21" s="86"/>
      <c r="C21" s="86"/>
      <c r="D21" s="87"/>
      <c r="E21" s="86"/>
      <c r="F21" s="88"/>
      <c r="G21" s="89"/>
      <c r="H21" s="89"/>
      <c r="I21" s="88"/>
      <c r="J21" s="88"/>
      <c r="K21" s="88"/>
      <c r="L21" s="89"/>
      <c r="M21" s="90"/>
      <c r="N21" s="90"/>
      <c r="O21" s="89"/>
      <c r="P21" s="90"/>
    </row>
    <row r="22" spans="1:16" x14ac:dyDescent="0.2">
      <c r="A22" s="86" t="s">
        <v>241</v>
      </c>
      <c r="B22" s="86"/>
      <c r="C22" s="86"/>
      <c r="D22" s="87"/>
      <c r="E22" s="86"/>
      <c r="F22" s="88"/>
      <c r="G22" s="89"/>
      <c r="H22" s="89"/>
      <c r="I22" s="88"/>
      <c r="J22" s="88"/>
      <c r="K22" s="88"/>
      <c r="L22" s="89"/>
      <c r="M22" s="90"/>
      <c r="N22" s="90"/>
      <c r="O22" s="89"/>
      <c r="P22" s="90"/>
    </row>
    <row r="23" spans="1:16" x14ac:dyDescent="0.2">
      <c r="A23" s="86" t="s">
        <v>242</v>
      </c>
      <c r="B23" s="86"/>
      <c r="C23" s="86"/>
      <c r="D23" s="87"/>
      <c r="E23" s="86"/>
      <c r="F23" s="91"/>
      <c r="G23" s="89"/>
      <c r="H23" s="89"/>
      <c r="I23" s="88"/>
      <c r="J23" s="88"/>
      <c r="K23" s="88"/>
      <c r="L23" s="89"/>
      <c r="M23" s="90"/>
      <c r="N23" s="90"/>
      <c r="O23" s="89"/>
      <c r="P23" s="90"/>
    </row>
    <row r="24" spans="1:16" ht="15" x14ac:dyDescent="0.25">
      <c r="A24" s="92"/>
      <c r="B24" s="92"/>
      <c r="C24" s="92"/>
      <c r="D24" s="93"/>
      <c r="E24" s="93" t="s">
        <v>50</v>
      </c>
      <c r="F24" s="94">
        <f>SUM(F8:F23)</f>
        <v>0</v>
      </c>
      <c r="G24" s="95" t="s">
        <v>243</v>
      </c>
      <c r="H24" s="95" t="s">
        <v>243</v>
      </c>
      <c r="I24" s="95" t="s">
        <v>243</v>
      </c>
      <c r="J24" s="94">
        <f>SUM(J8:J23)</f>
        <v>0</v>
      </c>
      <c r="K24" s="94">
        <f>SUM(K8:K23)</f>
        <v>0</v>
      </c>
      <c r="L24" s="95" t="s">
        <v>243</v>
      </c>
      <c r="M24" s="95" t="s">
        <v>243</v>
      </c>
      <c r="N24" s="96">
        <f>SUM(N8:N23)</f>
        <v>0</v>
      </c>
      <c r="O24" s="95" t="s">
        <v>243</v>
      </c>
      <c r="P24" s="95" t="s">
        <v>243</v>
      </c>
    </row>
    <row r="25" spans="1:16" ht="17.25" x14ac:dyDescent="0.25">
      <c r="A25" s="97">
        <v>1</v>
      </c>
      <c r="B25" s="79" t="s">
        <v>244</v>
      </c>
    </row>
    <row r="26" spans="1:16" ht="17.25" x14ac:dyDescent="0.25">
      <c r="A26" s="97">
        <v>2</v>
      </c>
      <c r="B26" s="79" t="s">
        <v>299</v>
      </c>
    </row>
    <row r="27" spans="1:16" ht="17.25" x14ac:dyDescent="0.25">
      <c r="A27" s="97">
        <v>3</v>
      </c>
      <c r="B27" s="79" t="s">
        <v>245</v>
      </c>
    </row>
    <row r="28" spans="1:16" ht="17.25" x14ac:dyDescent="0.25">
      <c r="A28" s="98"/>
    </row>
    <row r="29" spans="1:16" x14ac:dyDescent="0.2">
      <c r="A29" s="74" t="s">
        <v>211</v>
      </c>
    </row>
  </sheetData>
  <mergeCells count="13">
    <mergeCell ref="P6:P7"/>
    <mergeCell ref="G6:H6"/>
    <mergeCell ref="I6:I7"/>
    <mergeCell ref="J6:K6"/>
    <mergeCell ref="L6:L7"/>
    <mergeCell ref="M6:M7"/>
    <mergeCell ref="N6:O6"/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00B0F0"/>
  </sheetPr>
  <dimension ref="A1:I115"/>
  <sheetViews>
    <sheetView showZeros="0" zoomScaleNormal="100" workbookViewId="0">
      <pane xSplit="1" ySplit="3" topLeftCell="B4" activePane="bottomRight" state="frozen"/>
      <selection activeCell="C1641" sqref="C1641"/>
      <selection pane="topRight" activeCell="C1641" sqref="C1641"/>
      <selection pane="bottomLeft" activeCell="C1641" sqref="C1641"/>
      <selection pane="bottomRight" activeCell="B12" sqref="B12"/>
    </sheetView>
  </sheetViews>
  <sheetFormatPr defaultColWidth="9.28515625" defaultRowHeight="12.75" x14ac:dyDescent="0.2"/>
  <cols>
    <col min="1" max="1" width="61.5703125" style="18" customWidth="1"/>
    <col min="2" max="2" width="12.7109375" style="26" customWidth="1"/>
    <col min="3" max="4" width="12.7109375" style="26" hidden="1" customWidth="1"/>
    <col min="5" max="5" width="11.28515625" style="18" bestFit="1" customWidth="1"/>
    <col min="6" max="6" width="11.5703125" style="18" bestFit="1" customWidth="1"/>
    <col min="7" max="7" width="10.7109375" style="18" bestFit="1" customWidth="1"/>
    <col min="8" max="8" width="9.28515625" style="18"/>
    <col min="9" max="9" width="25.7109375" style="18" customWidth="1"/>
    <col min="10" max="16384" width="9.28515625" style="18"/>
  </cols>
  <sheetData>
    <row r="1" spans="1:9" ht="15" x14ac:dyDescent="0.25">
      <c r="A1" s="12" t="s">
        <v>1</v>
      </c>
      <c r="I1" s="11" t="s">
        <v>249</v>
      </c>
    </row>
    <row r="2" spans="1:9" ht="15" customHeight="1" x14ac:dyDescent="0.25">
      <c r="A2" s="12"/>
      <c r="B2" s="386" t="s">
        <v>305</v>
      </c>
      <c r="C2" s="386" t="s">
        <v>304</v>
      </c>
      <c r="D2" s="386" t="s">
        <v>306</v>
      </c>
      <c r="E2" s="386" t="s">
        <v>307</v>
      </c>
      <c r="F2" s="387" t="s">
        <v>308</v>
      </c>
      <c r="G2" s="389" t="s">
        <v>309</v>
      </c>
      <c r="H2" s="389"/>
      <c r="I2" s="389"/>
    </row>
    <row r="3" spans="1:9" ht="14.25" x14ac:dyDescent="0.2">
      <c r="A3" s="17"/>
      <c r="B3" s="386"/>
      <c r="C3" s="386"/>
      <c r="D3" s="386"/>
      <c r="E3" s="386"/>
      <c r="F3" s="388"/>
      <c r="G3" s="52" t="s">
        <v>14</v>
      </c>
      <c r="H3" s="52" t="s">
        <v>188</v>
      </c>
      <c r="I3" s="61" t="s">
        <v>189</v>
      </c>
    </row>
    <row r="4" spans="1:9" ht="14.25" x14ac:dyDescent="0.2">
      <c r="A4" s="17"/>
      <c r="B4" s="38"/>
      <c r="C4" s="38"/>
      <c r="D4" s="38"/>
    </row>
    <row r="5" spans="1:9" x14ac:dyDescent="0.2">
      <c r="A5" s="233" t="s">
        <v>23</v>
      </c>
      <c r="B5" s="234">
        <f>B6+B20</f>
        <v>149860731</v>
      </c>
      <c r="C5" s="234">
        <f>C6+C20</f>
        <v>0</v>
      </c>
      <c r="D5" s="194">
        <f>D6+D20+D29</f>
        <v>8814815</v>
      </c>
      <c r="E5" s="234">
        <f>SUM(B5:D5)</f>
        <v>158675546</v>
      </c>
      <c r="F5" s="293">
        <f>F6+F20</f>
        <v>144662407</v>
      </c>
      <c r="G5" s="234">
        <f t="shared" ref="G5" si="0">IF(F5=0,0,F5-E5)</f>
        <v>-14013139</v>
      </c>
      <c r="H5" s="277">
        <f t="shared" ref="H5" si="1">IF(F5=0,"",G5/E5)</f>
        <v>-8.831316074374812E-2</v>
      </c>
    </row>
    <row r="6" spans="1:9" x14ac:dyDescent="0.2">
      <c r="A6" s="235" t="s">
        <v>5</v>
      </c>
      <c r="B6" s="236">
        <f>SUM(B7:B19)</f>
        <v>138017878</v>
      </c>
      <c r="C6" s="236">
        <f>SUM(C7:C19)</f>
        <v>0</v>
      </c>
      <c r="D6" s="16">
        <f>SUM(D7:D17)</f>
        <v>6459555</v>
      </c>
      <c r="E6" s="236">
        <f t="shared" ref="E6:E69" si="2">SUM(B6:D6)</f>
        <v>144477433</v>
      </c>
      <c r="F6" s="294">
        <f>SUM(F7:F19)</f>
        <v>137969907</v>
      </c>
      <c r="G6" s="236">
        <f t="shared" ref="G6:G69" si="3">IF(F6=0,0,F6-E6)</f>
        <v>-6507526</v>
      </c>
      <c r="H6" s="278">
        <f t="shared" ref="H6:H69" si="4">IF(F6=0,"",G6/E6)</f>
        <v>-4.5041816322968581E-2</v>
      </c>
    </row>
    <row r="7" spans="1:9" x14ac:dyDescent="0.2">
      <c r="A7" s="237" t="s">
        <v>119</v>
      </c>
      <c r="B7" s="57">
        <f>105281512+7099401</f>
        <v>112380913</v>
      </c>
      <c r="C7" s="51"/>
      <c r="D7" s="238">
        <f>-133384</f>
        <v>-133384</v>
      </c>
      <c r="E7" s="57">
        <f t="shared" si="2"/>
        <v>112247529</v>
      </c>
      <c r="F7" s="295">
        <f>105281512+7099401</f>
        <v>112380913</v>
      </c>
      <c r="G7" s="57">
        <f t="shared" si="3"/>
        <v>133384</v>
      </c>
      <c r="H7" s="151">
        <f t="shared" si="4"/>
        <v>1.1883023277955633E-3</v>
      </c>
    </row>
    <row r="8" spans="1:9" x14ac:dyDescent="0.2">
      <c r="A8" s="56" t="s">
        <v>115</v>
      </c>
      <c r="B8" s="239">
        <v>2347144</v>
      </c>
      <c r="C8" s="51"/>
      <c r="D8" s="238">
        <v>-35667</v>
      </c>
      <c r="E8" s="239">
        <f t="shared" si="2"/>
        <v>2311477</v>
      </c>
      <c r="F8" s="296">
        <f>2347144-35667</f>
        <v>2311477</v>
      </c>
      <c r="G8" s="239">
        <f t="shared" si="3"/>
        <v>0</v>
      </c>
      <c r="H8" s="279">
        <f t="shared" si="4"/>
        <v>0</v>
      </c>
    </row>
    <row r="9" spans="1:9" x14ac:dyDescent="0.2">
      <c r="A9" s="240" t="s">
        <v>116</v>
      </c>
      <c r="B9" s="57">
        <v>1286986</v>
      </c>
      <c r="C9" s="51"/>
      <c r="D9" s="238">
        <v>-314530</v>
      </c>
      <c r="E9" s="57">
        <f t="shared" si="2"/>
        <v>972456</v>
      </c>
      <c r="F9" s="295">
        <f>1286986-314530</f>
        <v>972456</v>
      </c>
      <c r="G9" s="57">
        <f t="shared" si="3"/>
        <v>0</v>
      </c>
      <c r="H9" s="151">
        <f t="shared" si="4"/>
        <v>0</v>
      </c>
    </row>
    <row r="10" spans="1:9" x14ac:dyDescent="0.2">
      <c r="A10" s="240" t="s">
        <v>185</v>
      </c>
      <c r="B10" s="57"/>
      <c r="C10" s="51"/>
      <c r="D10" s="238">
        <f>1225744+8972</f>
        <v>1234716</v>
      </c>
      <c r="E10" s="57">
        <f t="shared" si="2"/>
        <v>1234716</v>
      </c>
      <c r="F10" s="295"/>
      <c r="G10" s="57">
        <f t="shared" si="3"/>
        <v>0</v>
      </c>
      <c r="H10" s="151" t="str">
        <f t="shared" si="4"/>
        <v/>
      </c>
    </row>
    <row r="11" spans="1:9" x14ac:dyDescent="0.2">
      <c r="A11" s="240" t="s">
        <v>310</v>
      </c>
      <c r="B11" s="57"/>
      <c r="C11" s="51"/>
      <c r="D11" s="238">
        <v>6625</v>
      </c>
      <c r="E11" s="57">
        <f t="shared" si="2"/>
        <v>6625</v>
      </c>
      <c r="F11" s="295"/>
      <c r="G11" s="57">
        <f t="shared" si="3"/>
        <v>0</v>
      </c>
      <c r="H11" s="151" t="str">
        <f t="shared" si="4"/>
        <v/>
      </c>
    </row>
    <row r="12" spans="1:9" x14ac:dyDescent="0.2">
      <c r="A12" s="241" t="s">
        <v>117</v>
      </c>
      <c r="B12" s="57"/>
      <c r="C12" s="51"/>
      <c r="D12" s="242">
        <v>18449</v>
      </c>
      <c r="E12" s="57">
        <f t="shared" si="2"/>
        <v>18449</v>
      </c>
      <c r="F12" s="295"/>
      <c r="G12" s="57">
        <f t="shared" si="3"/>
        <v>0</v>
      </c>
      <c r="H12" s="151" t="str">
        <f t="shared" si="4"/>
        <v/>
      </c>
    </row>
    <row r="13" spans="1:9" s="21" customFormat="1" x14ac:dyDescent="0.2">
      <c r="A13" s="240" t="s">
        <v>311</v>
      </c>
      <c r="B13" s="57">
        <v>244619</v>
      </c>
      <c r="C13" s="51"/>
      <c r="D13" s="242"/>
      <c r="E13" s="57">
        <f t="shared" si="2"/>
        <v>244619</v>
      </c>
      <c r="F13" s="295">
        <v>244619</v>
      </c>
      <c r="G13" s="57">
        <f t="shared" si="3"/>
        <v>0</v>
      </c>
      <c r="H13" s="151">
        <f t="shared" si="4"/>
        <v>0</v>
      </c>
    </row>
    <row r="14" spans="1:9" ht="24" x14ac:dyDescent="0.2">
      <c r="A14" s="56" t="s">
        <v>185</v>
      </c>
      <c r="B14" s="239">
        <v>1250000</v>
      </c>
      <c r="C14" s="51"/>
      <c r="D14" s="242"/>
      <c r="E14" s="239">
        <f t="shared" si="2"/>
        <v>1250000</v>
      </c>
      <c r="F14" s="295">
        <f>1538283+5979</f>
        <v>1544262</v>
      </c>
      <c r="G14" s="239">
        <f t="shared" si="3"/>
        <v>294262</v>
      </c>
      <c r="H14" s="279">
        <f t="shared" si="4"/>
        <v>0.2354096</v>
      </c>
    </row>
    <row r="15" spans="1:9" x14ac:dyDescent="0.2">
      <c r="A15" s="56" t="s">
        <v>312</v>
      </c>
      <c r="B15" s="239">
        <v>953466</v>
      </c>
      <c r="C15" s="51"/>
      <c r="D15" s="238">
        <v>-29647</v>
      </c>
      <c r="E15" s="239">
        <f t="shared" si="2"/>
        <v>923819</v>
      </c>
      <c r="F15" s="296">
        <v>923819</v>
      </c>
      <c r="G15" s="239">
        <f t="shared" si="3"/>
        <v>0</v>
      </c>
      <c r="H15" s="279">
        <f t="shared" si="4"/>
        <v>0</v>
      </c>
    </row>
    <row r="16" spans="1:9" x14ac:dyDescent="0.2">
      <c r="A16" s="240" t="s">
        <v>118</v>
      </c>
      <c r="B16" s="57">
        <v>464368</v>
      </c>
      <c r="C16" s="51"/>
      <c r="D16" s="238">
        <v>41893</v>
      </c>
      <c r="E16" s="57">
        <f t="shared" si="2"/>
        <v>506261</v>
      </c>
      <c r="F16" s="295">
        <v>506261</v>
      </c>
      <c r="G16" s="57">
        <f t="shared" si="3"/>
        <v>0</v>
      </c>
      <c r="H16" s="151">
        <f t="shared" si="4"/>
        <v>0</v>
      </c>
    </row>
    <row r="17" spans="1:8" s="51" customFormat="1" x14ac:dyDescent="0.2">
      <c r="A17" s="240" t="s">
        <v>313</v>
      </c>
      <c r="B17" s="57"/>
      <c r="D17" s="238">
        <v>5671100</v>
      </c>
      <c r="E17" s="57">
        <f t="shared" si="2"/>
        <v>5671100</v>
      </c>
      <c r="F17" s="295"/>
      <c r="G17" s="57">
        <f t="shared" si="3"/>
        <v>0</v>
      </c>
      <c r="H17" s="151" t="str">
        <f t="shared" si="4"/>
        <v/>
      </c>
    </row>
    <row r="18" spans="1:8" s="51" customFormat="1" x14ac:dyDescent="0.2">
      <c r="A18" s="240" t="s">
        <v>127</v>
      </c>
      <c r="B18" s="57">
        <v>19000000</v>
      </c>
      <c r="E18" s="57">
        <f t="shared" si="2"/>
        <v>19000000</v>
      </c>
      <c r="F18" s="295">
        <v>19000000</v>
      </c>
      <c r="G18" s="57">
        <f t="shared" si="3"/>
        <v>0</v>
      </c>
      <c r="H18" s="151">
        <f t="shared" si="4"/>
        <v>0</v>
      </c>
    </row>
    <row r="19" spans="1:8" s="51" customFormat="1" x14ac:dyDescent="0.2">
      <c r="A19" s="240" t="s">
        <v>314</v>
      </c>
      <c r="B19" s="57">
        <v>90382</v>
      </c>
      <c r="E19" s="57">
        <f t="shared" si="2"/>
        <v>90382</v>
      </c>
      <c r="F19" s="295">
        <v>86100</v>
      </c>
      <c r="G19" s="57">
        <f t="shared" si="3"/>
        <v>-4282</v>
      </c>
      <c r="H19" s="151">
        <f t="shared" si="4"/>
        <v>-4.737669004890354E-2</v>
      </c>
    </row>
    <row r="20" spans="1:8" x14ac:dyDescent="0.2">
      <c r="A20" s="243" t="s">
        <v>2</v>
      </c>
      <c r="B20" s="236">
        <f>SUM(B21:B25)</f>
        <v>11842853</v>
      </c>
      <c r="C20" s="19"/>
      <c r="D20" s="16">
        <f>SUM(D21:D28)</f>
        <v>1918961</v>
      </c>
      <c r="E20" s="236">
        <f t="shared" si="2"/>
        <v>13761814</v>
      </c>
      <c r="F20" s="294">
        <f t="shared" ref="F20" si="5">SUM(F21:F25)</f>
        <v>6692500</v>
      </c>
      <c r="G20" s="236">
        <f t="shared" si="3"/>
        <v>-7069314</v>
      </c>
      <c r="H20" s="278">
        <f t="shared" si="4"/>
        <v>-0.5136905643398465</v>
      </c>
    </row>
    <row r="21" spans="1:8" x14ac:dyDescent="0.2">
      <c r="A21" s="237" t="s">
        <v>69</v>
      </c>
      <c r="B21" s="57">
        <v>3550898</v>
      </c>
      <c r="C21" s="51"/>
      <c r="D21" s="238">
        <v>-58136</v>
      </c>
      <c r="E21" s="57">
        <f t="shared" si="2"/>
        <v>3492762</v>
      </c>
      <c r="F21" s="295">
        <v>3550898</v>
      </c>
      <c r="G21" s="57">
        <f t="shared" si="3"/>
        <v>58136</v>
      </c>
      <c r="H21" s="151">
        <f t="shared" si="4"/>
        <v>1.664470696829615E-2</v>
      </c>
    </row>
    <row r="22" spans="1:8" x14ac:dyDescent="0.2">
      <c r="A22" s="240" t="s">
        <v>85</v>
      </c>
      <c r="B22" s="57">
        <f>439321-63960</f>
        <v>375361</v>
      </c>
      <c r="C22" s="51"/>
      <c r="D22" s="238">
        <v>-663</v>
      </c>
      <c r="E22" s="57">
        <f t="shared" si="2"/>
        <v>374698</v>
      </c>
      <c r="F22" s="295">
        <v>374698</v>
      </c>
      <c r="G22" s="57">
        <f t="shared" si="3"/>
        <v>0</v>
      </c>
      <c r="H22" s="151">
        <f t="shared" si="4"/>
        <v>0</v>
      </c>
    </row>
    <row r="23" spans="1:8" x14ac:dyDescent="0.2">
      <c r="A23" s="240" t="s">
        <v>98</v>
      </c>
      <c r="B23" s="57">
        <v>6032060</v>
      </c>
      <c r="C23" s="51"/>
      <c r="D23" s="238"/>
      <c r="E23" s="57">
        <f t="shared" si="2"/>
        <v>6032060</v>
      </c>
      <c r="F23" s="295">
        <v>2766904</v>
      </c>
      <c r="G23" s="57">
        <f t="shared" si="3"/>
        <v>-3265156</v>
      </c>
      <c r="H23" s="151">
        <f t="shared" si="4"/>
        <v>-0.54130031863078287</v>
      </c>
    </row>
    <row r="24" spans="1:8" x14ac:dyDescent="0.2">
      <c r="A24" s="56" t="s">
        <v>153</v>
      </c>
      <c r="B24" s="239">
        <v>1050000</v>
      </c>
      <c r="C24" s="244"/>
      <c r="D24" s="238"/>
      <c r="E24" s="239">
        <f t="shared" si="2"/>
        <v>1050000</v>
      </c>
      <c r="F24" s="297"/>
      <c r="G24" s="239">
        <f t="shared" si="3"/>
        <v>0</v>
      </c>
      <c r="H24" s="279" t="str">
        <f t="shared" si="4"/>
        <v/>
      </c>
    </row>
    <row r="25" spans="1:8" x14ac:dyDescent="0.2">
      <c r="A25" s="56" t="s">
        <v>315</v>
      </c>
      <c r="B25" s="239">
        <v>834534</v>
      </c>
      <c r="C25" s="51"/>
      <c r="D25" s="238"/>
      <c r="E25" s="239">
        <f t="shared" si="2"/>
        <v>834534</v>
      </c>
      <c r="F25" s="297"/>
      <c r="G25" s="239">
        <f t="shared" si="3"/>
        <v>0</v>
      </c>
      <c r="H25" s="279" t="str">
        <f t="shared" si="4"/>
        <v/>
      </c>
    </row>
    <row r="26" spans="1:8" x14ac:dyDescent="0.2">
      <c r="A26" s="56" t="s">
        <v>316</v>
      </c>
      <c r="B26" s="239"/>
      <c r="C26" s="51"/>
      <c r="D26" s="238">
        <v>800000</v>
      </c>
      <c r="E26" s="239">
        <f t="shared" si="2"/>
        <v>800000</v>
      </c>
      <c r="F26" s="297"/>
      <c r="G26" s="239">
        <f t="shared" si="3"/>
        <v>0</v>
      </c>
      <c r="H26" s="279" t="str">
        <f t="shared" si="4"/>
        <v/>
      </c>
    </row>
    <row r="27" spans="1:8" ht="24" x14ac:dyDescent="0.2">
      <c r="A27" s="56" t="s">
        <v>117</v>
      </c>
      <c r="B27" s="239"/>
      <c r="C27" s="51"/>
      <c r="D27" s="242">
        <f>133384+113376</f>
        <v>246760</v>
      </c>
      <c r="E27" s="239">
        <f t="shared" si="2"/>
        <v>246760</v>
      </c>
      <c r="F27" s="297"/>
      <c r="G27" s="239">
        <f t="shared" si="3"/>
        <v>0</v>
      </c>
      <c r="H27" s="279" t="str">
        <f t="shared" si="4"/>
        <v/>
      </c>
    </row>
    <row r="28" spans="1:8" x14ac:dyDescent="0.2">
      <c r="A28" s="56" t="s">
        <v>317</v>
      </c>
      <c r="B28" s="239"/>
      <c r="C28" s="51"/>
      <c r="D28" s="57">
        <v>931000</v>
      </c>
      <c r="E28" s="239">
        <f t="shared" si="2"/>
        <v>931000</v>
      </c>
      <c r="F28" s="297"/>
      <c r="G28" s="239">
        <f t="shared" si="3"/>
        <v>0</v>
      </c>
      <c r="H28" s="279" t="str">
        <f t="shared" si="4"/>
        <v/>
      </c>
    </row>
    <row r="29" spans="1:8" x14ac:dyDescent="0.2">
      <c r="A29" s="243" t="s">
        <v>318</v>
      </c>
      <c r="B29" s="239"/>
      <c r="C29" s="51"/>
      <c r="D29" s="57">
        <f>D30</f>
        <v>436299</v>
      </c>
      <c r="E29" s="239">
        <f t="shared" si="2"/>
        <v>436299</v>
      </c>
      <c r="F29" s="297"/>
      <c r="G29" s="239">
        <f t="shared" si="3"/>
        <v>0</v>
      </c>
      <c r="H29" s="279" t="str">
        <f t="shared" si="4"/>
        <v/>
      </c>
    </row>
    <row r="30" spans="1:8" ht="24" x14ac:dyDescent="0.2">
      <c r="A30" s="56" t="s">
        <v>319</v>
      </c>
      <c r="B30" s="239"/>
      <c r="C30" s="51"/>
      <c r="D30" s="238">
        <v>436299</v>
      </c>
      <c r="E30" s="239">
        <f t="shared" si="2"/>
        <v>436299</v>
      </c>
      <c r="F30" s="297"/>
      <c r="G30" s="239">
        <f t="shared" si="3"/>
        <v>0</v>
      </c>
      <c r="H30" s="279" t="str">
        <f t="shared" si="4"/>
        <v/>
      </c>
    </row>
    <row r="31" spans="1:8" x14ac:dyDescent="0.2">
      <c r="A31" s="243"/>
      <c r="B31" s="236"/>
      <c r="C31" s="51"/>
      <c r="D31" s="51"/>
      <c r="E31" s="236">
        <f t="shared" si="2"/>
        <v>0</v>
      </c>
      <c r="F31" s="297"/>
      <c r="G31" s="236">
        <f t="shared" si="3"/>
        <v>0</v>
      </c>
      <c r="H31" s="278" t="str">
        <f t="shared" si="4"/>
        <v/>
      </c>
    </row>
    <row r="32" spans="1:8" x14ac:dyDescent="0.2">
      <c r="A32" s="233" t="s">
        <v>320</v>
      </c>
      <c r="B32" s="234">
        <f>B33</f>
        <v>9223</v>
      </c>
      <c r="C32" s="51"/>
      <c r="D32" s="51"/>
      <c r="E32" s="234">
        <f t="shared" si="2"/>
        <v>9223</v>
      </c>
      <c r="F32" s="297"/>
      <c r="G32" s="234">
        <f t="shared" si="3"/>
        <v>0</v>
      </c>
      <c r="H32" s="277" t="str">
        <f t="shared" si="4"/>
        <v/>
      </c>
    </row>
    <row r="33" spans="1:8" x14ac:dyDescent="0.2">
      <c r="A33" s="243" t="s">
        <v>128</v>
      </c>
      <c r="B33" s="236">
        <f>+B38+B35</f>
        <v>9223</v>
      </c>
      <c r="C33" s="51"/>
      <c r="D33" s="51"/>
      <c r="E33" s="236">
        <f t="shared" si="2"/>
        <v>9223</v>
      </c>
      <c r="F33" s="297"/>
      <c r="G33" s="236">
        <f t="shared" si="3"/>
        <v>0</v>
      </c>
      <c r="H33" s="278" t="str">
        <f t="shared" si="4"/>
        <v/>
      </c>
    </row>
    <row r="34" spans="1:8" x14ac:dyDescent="0.2">
      <c r="A34" s="235"/>
      <c r="B34" s="236"/>
      <c r="C34" s="51"/>
      <c r="D34" s="51"/>
      <c r="E34" s="236">
        <f t="shared" si="2"/>
        <v>0</v>
      </c>
      <c r="F34" s="297"/>
      <c r="G34" s="236">
        <f t="shared" si="3"/>
        <v>0</v>
      </c>
      <c r="H34" s="278" t="str">
        <f t="shared" si="4"/>
        <v/>
      </c>
    </row>
    <row r="35" spans="1:8" x14ac:dyDescent="0.2">
      <c r="A35" s="245" t="s">
        <v>110</v>
      </c>
      <c r="B35" s="247">
        <f>SUM(B36)</f>
        <v>4393</v>
      </c>
      <c r="C35" s="51"/>
      <c r="D35" s="51"/>
      <c r="E35" s="247">
        <f t="shared" si="2"/>
        <v>4393</v>
      </c>
      <c r="F35" s="297"/>
      <c r="G35" s="247">
        <f t="shared" si="3"/>
        <v>0</v>
      </c>
      <c r="H35" s="280" t="str">
        <f t="shared" si="4"/>
        <v/>
      </c>
    </row>
    <row r="36" spans="1:8" ht="24" x14ac:dyDescent="0.2">
      <c r="A36" s="246" t="s">
        <v>95</v>
      </c>
      <c r="B36" s="239">
        <v>4393</v>
      </c>
      <c r="C36" s="51"/>
      <c r="D36" s="51"/>
      <c r="E36" s="239">
        <f t="shared" si="2"/>
        <v>4393</v>
      </c>
      <c r="F36" s="297"/>
      <c r="G36" s="239">
        <f t="shared" si="3"/>
        <v>0</v>
      </c>
      <c r="H36" s="279" t="str">
        <f t="shared" si="4"/>
        <v/>
      </c>
    </row>
    <row r="37" spans="1:8" x14ac:dyDescent="0.2">
      <c r="A37" s="235"/>
      <c r="B37" s="236"/>
      <c r="C37" s="51"/>
      <c r="D37" s="51"/>
      <c r="E37" s="236">
        <f t="shared" si="2"/>
        <v>0</v>
      </c>
      <c r="F37" s="297"/>
      <c r="G37" s="236">
        <f t="shared" si="3"/>
        <v>0</v>
      </c>
      <c r="H37" s="278" t="str">
        <f t="shared" si="4"/>
        <v/>
      </c>
    </row>
    <row r="38" spans="1:8" x14ac:dyDescent="0.2">
      <c r="A38" s="245" t="s">
        <v>111</v>
      </c>
      <c r="B38" s="247">
        <f>B39</f>
        <v>4830</v>
      </c>
      <c r="C38" s="51"/>
      <c r="D38" s="51"/>
      <c r="E38" s="247">
        <f t="shared" si="2"/>
        <v>4830</v>
      </c>
      <c r="F38" s="297"/>
      <c r="G38" s="247">
        <f t="shared" si="3"/>
        <v>0</v>
      </c>
      <c r="H38" s="280" t="str">
        <f t="shared" si="4"/>
        <v/>
      </c>
    </row>
    <row r="39" spans="1:8" ht="24" x14ac:dyDescent="0.2">
      <c r="A39" s="248" t="s">
        <v>158</v>
      </c>
      <c r="B39" s="249">
        <v>4830</v>
      </c>
      <c r="C39" s="51"/>
      <c r="D39" s="51"/>
      <c r="E39" s="249">
        <f t="shared" si="2"/>
        <v>4830</v>
      </c>
      <c r="F39" s="297"/>
      <c r="G39" s="249">
        <f t="shared" si="3"/>
        <v>0</v>
      </c>
      <c r="H39" s="281" t="str">
        <f t="shared" si="4"/>
        <v/>
      </c>
    </row>
    <row r="40" spans="1:8" x14ac:dyDescent="0.2">
      <c r="A40" s="250"/>
      <c r="B40" s="251"/>
      <c r="C40" s="51"/>
      <c r="D40" s="51"/>
      <c r="E40" s="251">
        <f t="shared" si="2"/>
        <v>0</v>
      </c>
      <c r="F40" s="297"/>
      <c r="G40" s="251">
        <f t="shared" si="3"/>
        <v>0</v>
      </c>
      <c r="H40" s="282" t="str">
        <f t="shared" si="4"/>
        <v/>
      </c>
    </row>
    <row r="41" spans="1:8" x14ac:dyDescent="0.2">
      <c r="A41" s="233" t="s">
        <v>3</v>
      </c>
      <c r="B41" s="234">
        <f>B42+B86</f>
        <v>23913124</v>
      </c>
      <c r="C41" s="234">
        <f>C42+C86</f>
        <v>0</v>
      </c>
      <c r="D41" s="234">
        <f>D42+D86</f>
        <v>-360558</v>
      </c>
      <c r="E41" s="234">
        <f t="shared" si="2"/>
        <v>23552566</v>
      </c>
      <c r="F41" s="293">
        <f>F42+F86</f>
        <v>14302477</v>
      </c>
      <c r="G41" s="234">
        <f t="shared" si="3"/>
        <v>-9250089</v>
      </c>
      <c r="H41" s="277">
        <f t="shared" si="4"/>
        <v>-0.39274230247353942</v>
      </c>
    </row>
    <row r="42" spans="1:8" x14ac:dyDescent="0.2">
      <c r="A42" s="203" t="s">
        <v>5</v>
      </c>
      <c r="B42" s="252">
        <f>+B44+B65+B70+B79+B83+B61</f>
        <v>4287923</v>
      </c>
      <c r="C42" s="252">
        <f>+C44+C65+C70+C79+C83+C61</f>
        <v>0</v>
      </c>
      <c r="D42" s="252">
        <f>+D44+D65+D70+D79+D83+D61</f>
        <v>956919</v>
      </c>
      <c r="E42" s="252">
        <f t="shared" si="2"/>
        <v>5244842</v>
      </c>
      <c r="F42" s="298">
        <f>+F44+F65+F70+F79+F83+F61</f>
        <v>1486626</v>
      </c>
      <c r="G42" s="252">
        <f t="shared" si="3"/>
        <v>-3758216</v>
      </c>
      <c r="H42" s="283">
        <f t="shared" si="4"/>
        <v>-0.71655466456377526</v>
      </c>
    </row>
    <row r="43" spans="1:8" x14ac:dyDescent="0.2">
      <c r="A43" s="253"/>
      <c r="B43" s="57"/>
      <c r="C43" s="51"/>
      <c r="D43" s="51"/>
      <c r="E43" s="57">
        <f t="shared" si="2"/>
        <v>0</v>
      </c>
      <c r="F43" s="297"/>
      <c r="G43" s="57">
        <f t="shared" si="3"/>
        <v>0</v>
      </c>
      <c r="H43" s="151" t="str">
        <f t="shared" si="4"/>
        <v/>
      </c>
    </row>
    <row r="44" spans="1:8" x14ac:dyDescent="0.2">
      <c r="A44" s="245" t="s">
        <v>151</v>
      </c>
      <c r="B44" s="247">
        <f>SUM(B45:B59)</f>
        <v>1559256</v>
      </c>
      <c r="C44" s="51"/>
      <c r="D44" s="247">
        <f>SUM(D45:D59)</f>
        <v>488804</v>
      </c>
      <c r="E44" s="247">
        <f t="shared" si="2"/>
        <v>2048060</v>
      </c>
      <c r="F44" s="299">
        <f>SUM(F45:F60)</f>
        <v>1043192</v>
      </c>
      <c r="G44" s="247">
        <f t="shared" si="3"/>
        <v>-1004868</v>
      </c>
      <c r="H44" s="280">
        <f t="shared" si="4"/>
        <v>-0.49064382879407831</v>
      </c>
    </row>
    <row r="45" spans="1:8" x14ac:dyDescent="0.2">
      <c r="A45" s="254" t="s">
        <v>129</v>
      </c>
      <c r="B45" s="255">
        <v>278735</v>
      </c>
      <c r="C45" s="51"/>
      <c r="D45" s="238">
        <v>14553</v>
      </c>
      <c r="E45" s="255">
        <f t="shared" si="2"/>
        <v>293288</v>
      </c>
      <c r="F45" s="300"/>
      <c r="G45" s="255">
        <f t="shared" si="3"/>
        <v>0</v>
      </c>
      <c r="H45" s="284" t="str">
        <f t="shared" si="4"/>
        <v/>
      </c>
    </row>
    <row r="46" spans="1:8" ht="24" x14ac:dyDescent="0.2">
      <c r="A46" s="256" t="s">
        <v>130</v>
      </c>
      <c r="B46" s="257">
        <v>15700</v>
      </c>
      <c r="C46" s="51"/>
      <c r="D46" s="51"/>
      <c r="E46" s="257">
        <f t="shared" si="2"/>
        <v>15700</v>
      </c>
      <c r="F46" s="300">
        <v>15750</v>
      </c>
      <c r="G46" s="257">
        <f t="shared" si="3"/>
        <v>50</v>
      </c>
      <c r="H46" s="285">
        <f t="shared" si="4"/>
        <v>3.1847133757961785E-3</v>
      </c>
    </row>
    <row r="47" spans="1:8" x14ac:dyDescent="0.2">
      <c r="A47" s="258" t="s">
        <v>131</v>
      </c>
      <c r="B47" s="259">
        <v>112312</v>
      </c>
      <c r="C47" s="51"/>
      <c r="D47" s="238">
        <v>15516</v>
      </c>
      <c r="E47" s="259">
        <f t="shared" si="2"/>
        <v>127828</v>
      </c>
      <c r="F47" s="300">
        <v>83562</v>
      </c>
      <c r="G47" s="259">
        <f t="shared" si="3"/>
        <v>-44266</v>
      </c>
      <c r="H47" s="286">
        <f t="shared" si="4"/>
        <v>-0.34629345683261881</v>
      </c>
    </row>
    <row r="48" spans="1:8" x14ac:dyDescent="0.2">
      <c r="A48" s="258" t="s">
        <v>132</v>
      </c>
      <c r="B48" s="259">
        <v>6806</v>
      </c>
      <c r="C48" s="51"/>
      <c r="D48" s="51"/>
      <c r="E48" s="259">
        <f t="shared" si="2"/>
        <v>6806</v>
      </c>
      <c r="F48" s="300"/>
      <c r="G48" s="259">
        <f t="shared" si="3"/>
        <v>0</v>
      </c>
      <c r="H48" s="286" t="str">
        <f t="shared" si="4"/>
        <v/>
      </c>
    </row>
    <row r="49" spans="1:8" x14ac:dyDescent="0.2">
      <c r="A49" s="253" t="s">
        <v>133</v>
      </c>
      <c r="B49" s="57">
        <v>25000</v>
      </c>
      <c r="C49" s="51"/>
      <c r="D49" s="238">
        <v>328</v>
      </c>
      <c r="E49" s="57">
        <f t="shared" si="2"/>
        <v>25328</v>
      </c>
      <c r="F49" s="300">
        <v>10876</v>
      </c>
      <c r="G49" s="57">
        <f t="shared" si="3"/>
        <v>-14452</v>
      </c>
      <c r="H49" s="151">
        <f t="shared" si="4"/>
        <v>-0.5705938092229943</v>
      </c>
    </row>
    <row r="50" spans="1:8" x14ac:dyDescent="0.2">
      <c r="A50" s="246" t="s">
        <v>138</v>
      </c>
      <c r="B50" s="239">
        <v>177418</v>
      </c>
      <c r="C50" s="51"/>
      <c r="D50" s="51"/>
      <c r="E50" s="239">
        <f t="shared" si="2"/>
        <v>177418</v>
      </c>
      <c r="F50" s="300"/>
      <c r="G50" s="239">
        <f t="shared" si="3"/>
        <v>0</v>
      </c>
      <c r="H50" s="279" t="str">
        <f t="shared" si="4"/>
        <v/>
      </c>
    </row>
    <row r="51" spans="1:8" ht="24" x14ac:dyDescent="0.2">
      <c r="A51" s="246" t="s">
        <v>180</v>
      </c>
      <c r="B51" s="239">
        <v>658372</v>
      </c>
      <c r="C51" s="51"/>
      <c r="D51" s="51"/>
      <c r="E51" s="239">
        <f t="shared" si="2"/>
        <v>658372</v>
      </c>
      <c r="F51" s="300">
        <v>450279</v>
      </c>
      <c r="G51" s="239">
        <f t="shared" si="3"/>
        <v>-208093</v>
      </c>
      <c r="H51" s="279">
        <f t="shared" si="4"/>
        <v>-0.31607206867849785</v>
      </c>
    </row>
    <row r="52" spans="1:8" ht="24" x14ac:dyDescent="0.2">
      <c r="A52" s="246" t="s">
        <v>181</v>
      </c>
      <c r="B52" s="239">
        <v>142500</v>
      </c>
      <c r="C52" s="51"/>
      <c r="D52" s="51"/>
      <c r="E52" s="239">
        <f t="shared" si="2"/>
        <v>142500</v>
      </c>
      <c r="F52" s="300">
        <v>98000</v>
      </c>
      <c r="G52" s="239">
        <f t="shared" si="3"/>
        <v>-44500</v>
      </c>
      <c r="H52" s="279">
        <f t="shared" si="4"/>
        <v>-0.31228070175438599</v>
      </c>
    </row>
    <row r="53" spans="1:8" x14ac:dyDescent="0.2">
      <c r="A53" s="246" t="s">
        <v>182</v>
      </c>
      <c r="B53" s="239">
        <v>67600</v>
      </c>
      <c r="C53" s="51"/>
      <c r="D53" s="51"/>
      <c r="E53" s="239">
        <f t="shared" si="2"/>
        <v>67600</v>
      </c>
      <c r="F53" s="300">
        <v>11500</v>
      </c>
      <c r="G53" s="239">
        <f t="shared" si="3"/>
        <v>-56100</v>
      </c>
      <c r="H53" s="279">
        <f t="shared" si="4"/>
        <v>-0.82988165680473369</v>
      </c>
    </row>
    <row r="54" spans="1:8" x14ac:dyDescent="0.2">
      <c r="A54" s="246" t="s">
        <v>321</v>
      </c>
      <c r="B54" s="239">
        <v>74813</v>
      </c>
      <c r="C54" s="51"/>
      <c r="D54" s="51"/>
      <c r="E54" s="239">
        <f t="shared" si="2"/>
        <v>74813</v>
      </c>
      <c r="F54" s="300"/>
      <c r="G54" s="239">
        <f t="shared" si="3"/>
        <v>0</v>
      </c>
      <c r="H54" s="279" t="str">
        <f t="shared" si="4"/>
        <v/>
      </c>
    </row>
    <row r="55" spans="1:8" x14ac:dyDescent="0.2">
      <c r="A55" s="253" t="s">
        <v>322</v>
      </c>
      <c r="B55" s="239"/>
      <c r="C55" s="51"/>
      <c r="D55" s="238">
        <v>150994</v>
      </c>
      <c r="E55" s="239">
        <f t="shared" si="2"/>
        <v>150994</v>
      </c>
      <c r="F55" s="300"/>
      <c r="G55" s="239">
        <f t="shared" si="3"/>
        <v>0</v>
      </c>
      <c r="H55" s="279" t="str">
        <f t="shared" si="4"/>
        <v/>
      </c>
    </row>
    <row r="56" spans="1:8" x14ac:dyDescent="0.2">
      <c r="A56" s="253" t="s">
        <v>323</v>
      </c>
      <c r="B56" s="239"/>
      <c r="C56" s="51"/>
      <c r="D56" s="238">
        <v>300000</v>
      </c>
      <c r="E56" s="239">
        <f t="shared" si="2"/>
        <v>300000</v>
      </c>
      <c r="F56" s="300">
        <v>300000</v>
      </c>
      <c r="G56" s="239">
        <f t="shared" si="3"/>
        <v>0</v>
      </c>
      <c r="H56" s="279">
        <f t="shared" si="4"/>
        <v>0</v>
      </c>
    </row>
    <row r="57" spans="1:8" x14ac:dyDescent="0.2">
      <c r="A57" s="253" t="s">
        <v>324</v>
      </c>
      <c r="B57" s="239"/>
      <c r="C57" s="51"/>
      <c r="D57" s="238">
        <v>7413</v>
      </c>
      <c r="E57" s="239">
        <f t="shared" si="2"/>
        <v>7413</v>
      </c>
      <c r="F57" s="300">
        <v>13225</v>
      </c>
      <c r="G57" s="239">
        <f t="shared" si="3"/>
        <v>5812</v>
      </c>
      <c r="H57" s="279">
        <f t="shared" si="4"/>
        <v>0.78402805881559423</v>
      </c>
    </row>
    <row r="58" spans="1:8" ht="24" x14ac:dyDescent="0.2">
      <c r="A58" s="246" t="s">
        <v>334</v>
      </c>
      <c r="B58" s="239"/>
      <c r="C58" s="51"/>
      <c r="D58" s="51"/>
      <c r="E58" s="239">
        <f t="shared" si="2"/>
        <v>0</v>
      </c>
      <c r="F58" s="300">
        <v>60000</v>
      </c>
      <c r="G58" s="239">
        <f t="shared" si="3"/>
        <v>60000</v>
      </c>
      <c r="H58" s="279" t="e">
        <f t="shared" si="4"/>
        <v>#DIV/0!</v>
      </c>
    </row>
    <row r="59" spans="1:8" x14ac:dyDescent="0.2">
      <c r="A59" s="246" t="s">
        <v>323</v>
      </c>
      <c r="B59" s="247"/>
      <c r="C59" s="51"/>
      <c r="D59" s="51"/>
      <c r="E59" s="239">
        <f t="shared" si="2"/>
        <v>0</v>
      </c>
      <c r="F59" s="301"/>
      <c r="G59" s="247">
        <f t="shared" si="3"/>
        <v>0</v>
      </c>
      <c r="H59" s="280" t="str">
        <f t="shared" si="4"/>
        <v/>
      </c>
    </row>
    <row r="60" spans="1:8" x14ac:dyDescent="0.2">
      <c r="A60" s="260"/>
      <c r="B60" s="247"/>
      <c r="C60" s="51"/>
      <c r="D60" s="51"/>
      <c r="E60" s="247"/>
      <c r="F60" s="297"/>
      <c r="G60" s="247">
        <f t="shared" si="3"/>
        <v>0</v>
      </c>
      <c r="H60" s="280" t="str">
        <f t="shared" si="4"/>
        <v/>
      </c>
    </row>
    <row r="61" spans="1:8" x14ac:dyDescent="0.2">
      <c r="A61" s="245" t="s">
        <v>47</v>
      </c>
      <c r="B61" s="247">
        <f>B62</f>
        <v>58515</v>
      </c>
      <c r="C61" s="51"/>
      <c r="D61" s="247">
        <f>D62+D63</f>
        <v>104546</v>
      </c>
      <c r="E61" s="247">
        <f t="shared" si="2"/>
        <v>163061</v>
      </c>
      <c r="F61" s="302">
        <f t="shared" ref="F61" si="6">F62</f>
        <v>58516</v>
      </c>
      <c r="G61" s="247">
        <f t="shared" si="3"/>
        <v>-104545</v>
      </c>
      <c r="H61" s="280">
        <f t="shared" si="4"/>
        <v>-0.64114043210822946</v>
      </c>
    </row>
    <row r="62" spans="1:8" x14ac:dyDescent="0.2">
      <c r="A62" s="261" t="s">
        <v>325</v>
      </c>
      <c r="B62" s="262">
        <v>58515</v>
      </c>
      <c r="C62" s="51"/>
      <c r="D62" s="51"/>
      <c r="E62" s="262">
        <f t="shared" si="2"/>
        <v>58515</v>
      </c>
      <c r="F62" s="303">
        <v>58516</v>
      </c>
      <c r="G62" s="262">
        <f t="shared" si="3"/>
        <v>1</v>
      </c>
      <c r="H62" s="151">
        <f t="shared" si="4"/>
        <v>1.708963513628984E-5</v>
      </c>
    </row>
    <row r="63" spans="1:8" x14ac:dyDescent="0.2">
      <c r="A63" s="261" t="s">
        <v>109</v>
      </c>
      <c r="B63" s="262"/>
      <c r="C63" s="51"/>
      <c r="D63" s="263">
        <v>104546</v>
      </c>
      <c r="E63" s="262">
        <f t="shared" si="2"/>
        <v>104546</v>
      </c>
      <c r="F63" s="303"/>
      <c r="G63" s="262">
        <f t="shared" si="3"/>
        <v>0</v>
      </c>
      <c r="H63" s="151" t="str">
        <f t="shared" si="4"/>
        <v/>
      </c>
    </row>
    <row r="64" spans="1:8" x14ac:dyDescent="0.2">
      <c r="A64" s="253"/>
      <c r="B64" s="57"/>
      <c r="C64" s="51"/>
      <c r="D64" s="51"/>
      <c r="E64" s="57">
        <f t="shared" si="2"/>
        <v>0</v>
      </c>
      <c r="F64" s="297"/>
      <c r="G64" s="57">
        <f t="shared" si="3"/>
        <v>0</v>
      </c>
      <c r="H64" s="151" t="str">
        <f t="shared" si="4"/>
        <v/>
      </c>
    </row>
    <row r="65" spans="1:8" x14ac:dyDescent="0.2">
      <c r="A65" s="245" t="s">
        <v>76</v>
      </c>
      <c r="B65" s="247">
        <f>SUM(B66:B69)</f>
        <v>444200</v>
      </c>
      <c r="C65" s="51"/>
      <c r="D65" s="51"/>
      <c r="E65" s="247">
        <f t="shared" si="2"/>
        <v>444200</v>
      </c>
      <c r="F65" s="302">
        <f t="shared" ref="F65" si="7">SUM(F66:F69)</f>
        <v>196629</v>
      </c>
      <c r="G65" s="247">
        <f t="shared" si="3"/>
        <v>-247571</v>
      </c>
      <c r="H65" s="280">
        <f t="shared" si="4"/>
        <v>-0.55734128770823954</v>
      </c>
    </row>
    <row r="66" spans="1:8" x14ac:dyDescent="0.2">
      <c r="A66" s="264" t="s">
        <v>96</v>
      </c>
      <c r="B66" s="265">
        <v>376375</v>
      </c>
      <c r="C66" s="51"/>
      <c r="D66" s="51"/>
      <c r="E66" s="265">
        <f t="shared" si="2"/>
        <v>376375</v>
      </c>
      <c r="F66" s="300">
        <v>196629</v>
      </c>
      <c r="G66" s="265">
        <f t="shared" si="3"/>
        <v>-179746</v>
      </c>
      <c r="H66" s="279">
        <f t="shared" si="4"/>
        <v>-0.47757157090667551</v>
      </c>
    </row>
    <row r="67" spans="1:8" x14ac:dyDescent="0.2">
      <c r="A67" s="264" t="s">
        <v>134</v>
      </c>
      <c r="B67" s="265">
        <v>1657</v>
      </c>
      <c r="C67" s="51"/>
      <c r="D67" s="51"/>
      <c r="E67" s="265">
        <f t="shared" si="2"/>
        <v>1657</v>
      </c>
      <c r="F67" s="300"/>
      <c r="G67" s="265">
        <f t="shared" si="3"/>
        <v>0</v>
      </c>
      <c r="H67" s="279" t="str">
        <f t="shared" si="4"/>
        <v/>
      </c>
    </row>
    <row r="68" spans="1:8" x14ac:dyDescent="0.2">
      <c r="A68" s="264" t="s">
        <v>135</v>
      </c>
      <c r="B68" s="265">
        <v>66168</v>
      </c>
      <c r="C68" s="51"/>
      <c r="D68" s="51"/>
      <c r="E68" s="265">
        <f t="shared" si="2"/>
        <v>66168</v>
      </c>
      <c r="F68" s="300"/>
      <c r="G68" s="265">
        <f t="shared" si="3"/>
        <v>0</v>
      </c>
      <c r="H68" s="279" t="str">
        <f t="shared" si="4"/>
        <v/>
      </c>
    </row>
    <row r="69" spans="1:8" x14ac:dyDescent="0.2">
      <c r="A69" s="264"/>
      <c r="B69" s="265"/>
      <c r="C69" s="51"/>
      <c r="D69" s="51"/>
      <c r="E69" s="265">
        <f t="shared" si="2"/>
        <v>0</v>
      </c>
      <c r="F69" s="297"/>
      <c r="G69" s="265">
        <f t="shared" si="3"/>
        <v>0</v>
      </c>
      <c r="H69" s="279" t="str">
        <f t="shared" si="4"/>
        <v/>
      </c>
    </row>
    <row r="70" spans="1:8" x14ac:dyDescent="0.2">
      <c r="A70" s="245" t="s">
        <v>34</v>
      </c>
      <c r="B70" s="247">
        <f>SUM(B71:B77)</f>
        <v>2152276</v>
      </c>
      <c r="C70" s="247">
        <f t="shared" ref="C70:D70" si="8">SUM(C71:C77)</f>
        <v>0</v>
      </c>
      <c r="D70" s="247">
        <f t="shared" si="8"/>
        <v>363569</v>
      </c>
      <c r="E70" s="247">
        <f t="shared" ref="E70:E114" si="9">SUM(B70:D70)</f>
        <v>2515845</v>
      </c>
      <c r="F70" s="302">
        <f>SUM(F71:F77)</f>
        <v>173289</v>
      </c>
      <c r="G70" s="247">
        <f t="shared" ref="G70:G115" si="10">IF(F70=0,0,F70-E70)</f>
        <v>-2342556</v>
      </c>
      <c r="H70" s="280">
        <f t="shared" ref="H70:H115" si="11">IF(F70=0,"",G70/E70)</f>
        <v>-0.93112095538477135</v>
      </c>
    </row>
    <row r="71" spans="1:8" ht="24" x14ac:dyDescent="0.2">
      <c r="A71" s="246" t="s">
        <v>136</v>
      </c>
      <c r="B71" s="239">
        <v>87208</v>
      </c>
      <c r="C71" s="51"/>
      <c r="D71" s="51"/>
      <c r="E71" s="239">
        <f t="shared" si="9"/>
        <v>87208</v>
      </c>
      <c r="F71" s="300">
        <v>76209</v>
      </c>
      <c r="G71" s="239">
        <f t="shared" si="10"/>
        <v>-10999</v>
      </c>
      <c r="H71" s="279">
        <f t="shared" si="11"/>
        <v>-0.12612375011466839</v>
      </c>
    </row>
    <row r="72" spans="1:8" x14ac:dyDescent="0.2">
      <c r="A72" s="253" t="s">
        <v>137</v>
      </c>
      <c r="B72" s="57">
        <v>2076</v>
      </c>
      <c r="C72" s="51"/>
      <c r="D72" s="51"/>
      <c r="E72" s="57">
        <f t="shared" si="9"/>
        <v>2076</v>
      </c>
      <c r="F72" s="304"/>
      <c r="G72" s="57">
        <f t="shared" si="10"/>
        <v>0</v>
      </c>
      <c r="H72" s="151" t="str">
        <f t="shared" si="11"/>
        <v/>
      </c>
    </row>
    <row r="73" spans="1:8" x14ac:dyDescent="0.2">
      <c r="A73" s="253" t="s">
        <v>149</v>
      </c>
      <c r="B73" s="57">
        <v>2000000</v>
      </c>
      <c r="C73" s="51"/>
      <c r="D73" s="51"/>
      <c r="E73" s="57">
        <f t="shared" si="9"/>
        <v>2000000</v>
      </c>
      <c r="F73" s="304"/>
      <c r="G73" s="57">
        <f t="shared" si="10"/>
        <v>0</v>
      </c>
      <c r="H73" s="151" t="str">
        <f t="shared" si="11"/>
        <v/>
      </c>
    </row>
    <row r="74" spans="1:8" ht="24" x14ac:dyDescent="0.2">
      <c r="A74" s="246" t="s">
        <v>177</v>
      </c>
      <c r="B74" s="239">
        <v>62992</v>
      </c>
      <c r="C74" s="51"/>
      <c r="D74" s="51"/>
      <c r="E74" s="239">
        <f t="shared" si="9"/>
        <v>62992</v>
      </c>
      <c r="F74" s="300">
        <v>22080</v>
      </c>
      <c r="G74" s="239">
        <f t="shared" si="10"/>
        <v>-40912</v>
      </c>
      <c r="H74" s="279">
        <f t="shared" si="11"/>
        <v>-0.64947929895859791</v>
      </c>
    </row>
    <row r="75" spans="1:8" ht="24" x14ac:dyDescent="0.2">
      <c r="A75" s="246" t="s">
        <v>92</v>
      </c>
      <c r="B75" s="239"/>
      <c r="C75" s="51"/>
      <c r="D75" s="51">
        <v>286949</v>
      </c>
      <c r="E75" s="239">
        <f t="shared" si="9"/>
        <v>286949</v>
      </c>
      <c r="F75" s="300"/>
      <c r="G75" s="239">
        <f t="shared" si="10"/>
        <v>0</v>
      </c>
      <c r="H75" s="279" t="str">
        <f t="shared" si="11"/>
        <v/>
      </c>
    </row>
    <row r="76" spans="1:8" x14ac:dyDescent="0.2">
      <c r="A76" s="246" t="s">
        <v>126</v>
      </c>
      <c r="B76" s="239"/>
      <c r="C76" s="51"/>
      <c r="D76" s="51">
        <v>1620</v>
      </c>
      <c r="E76" s="239">
        <f t="shared" si="9"/>
        <v>1620</v>
      </c>
      <c r="F76" s="300"/>
      <c r="G76" s="239">
        <f t="shared" si="10"/>
        <v>0</v>
      </c>
      <c r="H76" s="279" t="str">
        <f t="shared" si="11"/>
        <v/>
      </c>
    </row>
    <row r="77" spans="1:8" ht="24" x14ac:dyDescent="0.2">
      <c r="A77" s="246" t="s">
        <v>326</v>
      </c>
      <c r="B77" s="239"/>
      <c r="C77" s="51"/>
      <c r="D77" s="51">
        <v>75000</v>
      </c>
      <c r="E77" s="239">
        <f t="shared" si="9"/>
        <v>75000</v>
      </c>
      <c r="F77" s="300">
        <v>75000</v>
      </c>
      <c r="G77" s="239">
        <f t="shared" si="10"/>
        <v>0</v>
      </c>
      <c r="H77" s="279">
        <f t="shared" si="11"/>
        <v>0</v>
      </c>
    </row>
    <row r="78" spans="1:8" x14ac:dyDescent="0.2">
      <c r="A78" s="246"/>
      <c r="B78" s="239"/>
      <c r="C78" s="51"/>
      <c r="D78" s="51"/>
      <c r="E78" s="239">
        <f t="shared" si="9"/>
        <v>0</v>
      </c>
      <c r="F78" s="297"/>
      <c r="G78" s="239">
        <f t="shared" si="10"/>
        <v>0</v>
      </c>
      <c r="H78" s="279" t="str">
        <f t="shared" si="11"/>
        <v/>
      </c>
    </row>
    <row r="79" spans="1:8" x14ac:dyDescent="0.2">
      <c r="A79" s="245" t="s">
        <v>110</v>
      </c>
      <c r="B79" s="247">
        <f>SUM(B80:B81)</f>
        <v>46306</v>
      </c>
      <c r="C79" s="51"/>
      <c r="D79" s="51"/>
      <c r="E79" s="247">
        <f t="shared" si="9"/>
        <v>46306</v>
      </c>
      <c r="F79" s="302">
        <f t="shared" ref="F79" si="12">SUM(F80:F81)</f>
        <v>15000</v>
      </c>
      <c r="G79" s="247">
        <f t="shared" si="10"/>
        <v>-31306</v>
      </c>
      <c r="H79" s="280">
        <f t="shared" si="11"/>
        <v>-0.67606789616896301</v>
      </c>
    </row>
    <row r="80" spans="1:8" ht="24" x14ac:dyDescent="0.2">
      <c r="A80" s="246" t="s">
        <v>95</v>
      </c>
      <c r="B80" s="239">
        <v>31126</v>
      </c>
      <c r="C80" s="51"/>
      <c r="D80" s="51"/>
      <c r="E80" s="239">
        <f t="shared" si="9"/>
        <v>31126</v>
      </c>
      <c r="F80" s="297"/>
      <c r="G80" s="239">
        <f t="shared" si="10"/>
        <v>0</v>
      </c>
      <c r="H80" s="279" t="str">
        <f t="shared" si="11"/>
        <v/>
      </c>
    </row>
    <row r="81" spans="1:8" x14ac:dyDescent="0.2">
      <c r="A81" s="253" t="s">
        <v>97</v>
      </c>
      <c r="B81" s="57">
        <v>15180</v>
      </c>
      <c r="C81" s="51"/>
      <c r="D81" s="51"/>
      <c r="E81" s="57">
        <f t="shared" si="9"/>
        <v>15180</v>
      </c>
      <c r="F81" s="303">
        <v>15000</v>
      </c>
      <c r="G81" s="57">
        <f t="shared" si="10"/>
        <v>-180</v>
      </c>
      <c r="H81" s="151">
        <f t="shared" si="11"/>
        <v>-1.1857707509881422E-2</v>
      </c>
    </row>
    <row r="82" spans="1:8" x14ac:dyDescent="0.2">
      <c r="A82" s="246"/>
      <c r="B82" s="57"/>
      <c r="C82" s="51"/>
      <c r="D82" s="51"/>
      <c r="E82" s="57">
        <f t="shared" si="9"/>
        <v>0</v>
      </c>
      <c r="F82" s="297"/>
      <c r="G82" s="57">
        <f t="shared" si="10"/>
        <v>0</v>
      </c>
      <c r="H82" s="151" t="str">
        <f t="shared" si="11"/>
        <v/>
      </c>
    </row>
    <row r="83" spans="1:8" x14ac:dyDescent="0.2">
      <c r="A83" s="245" t="s">
        <v>111</v>
      </c>
      <c r="B83" s="247">
        <f>B84</f>
        <v>27370</v>
      </c>
      <c r="C83" s="51"/>
      <c r="D83" s="51"/>
      <c r="E83" s="247">
        <f t="shared" si="9"/>
        <v>27370</v>
      </c>
      <c r="F83" s="297"/>
      <c r="G83" s="247">
        <f t="shared" si="10"/>
        <v>0</v>
      </c>
      <c r="H83" s="280" t="str">
        <f t="shared" si="11"/>
        <v/>
      </c>
    </row>
    <row r="84" spans="1:8" ht="24" x14ac:dyDescent="0.2">
      <c r="A84" s="246" t="s">
        <v>158</v>
      </c>
      <c r="B84" s="239">
        <v>27370</v>
      </c>
      <c r="C84" s="51"/>
      <c r="D84" s="51"/>
      <c r="E84" s="239">
        <f t="shared" si="9"/>
        <v>27370</v>
      </c>
      <c r="F84" s="297"/>
      <c r="G84" s="239">
        <f t="shared" si="10"/>
        <v>0</v>
      </c>
      <c r="H84" s="279" t="str">
        <f t="shared" si="11"/>
        <v/>
      </c>
    </row>
    <row r="85" spans="1:8" x14ac:dyDescent="0.2">
      <c r="A85" s="260"/>
      <c r="B85" s="247"/>
      <c r="C85" s="51"/>
      <c r="D85" s="51"/>
      <c r="E85" s="247">
        <f t="shared" si="9"/>
        <v>0</v>
      </c>
      <c r="F85" s="297"/>
      <c r="G85" s="247">
        <f t="shared" si="10"/>
        <v>0</v>
      </c>
      <c r="H85" s="280" t="str">
        <f t="shared" si="11"/>
        <v/>
      </c>
    </row>
    <row r="86" spans="1:8" s="51" customFormat="1" x14ac:dyDescent="0.2">
      <c r="A86" s="266" t="s">
        <v>2</v>
      </c>
      <c r="B86" s="252">
        <f>+B88+B94+B104+B110</f>
        <v>19625201</v>
      </c>
      <c r="C86" s="252">
        <f t="shared" ref="C86" si="13">+C88+C94+C104+C110</f>
        <v>0</v>
      </c>
      <c r="D86" s="252">
        <f>+D88+D94+D104+D110+D91</f>
        <v>-1317477</v>
      </c>
      <c r="E86" s="252">
        <f t="shared" si="9"/>
        <v>18307724</v>
      </c>
      <c r="F86" s="298">
        <f>+F88+F94+F104+F110</f>
        <v>12815851</v>
      </c>
      <c r="G86" s="252">
        <f t="shared" si="10"/>
        <v>-5491873</v>
      </c>
      <c r="H86" s="283">
        <f t="shared" si="11"/>
        <v>-0.29997573701679137</v>
      </c>
    </row>
    <row r="87" spans="1:8" s="51" customFormat="1" x14ac:dyDescent="0.2">
      <c r="A87" s="266"/>
      <c r="B87" s="252"/>
      <c r="E87" s="252">
        <f t="shared" si="9"/>
        <v>0</v>
      </c>
      <c r="F87" s="297"/>
      <c r="G87" s="252">
        <f t="shared" si="10"/>
        <v>0</v>
      </c>
      <c r="H87" s="283" t="str">
        <f t="shared" si="11"/>
        <v/>
      </c>
    </row>
    <row r="88" spans="1:8" x14ac:dyDescent="0.2">
      <c r="A88" s="245" t="s">
        <v>151</v>
      </c>
      <c r="B88" s="247">
        <f>B89</f>
        <v>120000</v>
      </c>
      <c r="C88" s="51"/>
      <c r="D88" s="51"/>
      <c r="E88" s="247">
        <f t="shared" si="9"/>
        <v>120000</v>
      </c>
      <c r="F88" s="297"/>
      <c r="G88" s="247">
        <f t="shared" si="10"/>
        <v>0</v>
      </c>
      <c r="H88" s="280" t="str">
        <f t="shared" si="11"/>
        <v/>
      </c>
    </row>
    <row r="89" spans="1:8" x14ac:dyDescent="0.2">
      <c r="A89" s="253" t="s">
        <v>131</v>
      </c>
      <c r="B89" s="57">
        <v>120000</v>
      </c>
      <c r="C89" s="51"/>
      <c r="D89" s="51"/>
      <c r="E89" s="57">
        <f t="shared" si="9"/>
        <v>120000</v>
      </c>
      <c r="F89" s="297"/>
      <c r="G89" s="57">
        <f t="shared" si="10"/>
        <v>0</v>
      </c>
      <c r="H89" s="151" t="str">
        <f t="shared" si="11"/>
        <v/>
      </c>
    </row>
    <row r="90" spans="1:8" x14ac:dyDescent="0.2">
      <c r="A90" s="260"/>
      <c r="B90" s="247"/>
      <c r="C90" s="51"/>
      <c r="D90" s="51"/>
      <c r="E90" s="247">
        <f t="shared" si="9"/>
        <v>0</v>
      </c>
      <c r="F90" s="297"/>
      <c r="G90" s="247">
        <f t="shared" si="10"/>
        <v>0</v>
      </c>
      <c r="H90" s="280" t="str">
        <f t="shared" si="11"/>
        <v/>
      </c>
    </row>
    <row r="91" spans="1:8" x14ac:dyDescent="0.2">
      <c r="A91" s="245" t="s">
        <v>47</v>
      </c>
      <c r="B91" s="247"/>
      <c r="C91" s="51"/>
      <c r="D91" s="267">
        <f>D92</f>
        <v>642462</v>
      </c>
      <c r="E91" s="247">
        <f t="shared" si="9"/>
        <v>642462</v>
      </c>
      <c r="F91" s="297"/>
      <c r="G91" s="247">
        <f t="shared" si="10"/>
        <v>0</v>
      </c>
      <c r="H91" s="280" t="str">
        <f t="shared" si="11"/>
        <v/>
      </c>
    </row>
    <row r="92" spans="1:8" x14ac:dyDescent="0.2">
      <c r="A92" s="261" t="s">
        <v>109</v>
      </c>
      <c r="B92" s="247"/>
      <c r="C92" s="51"/>
      <c r="D92" s="263">
        <v>642462</v>
      </c>
      <c r="E92" s="247">
        <f t="shared" si="9"/>
        <v>642462</v>
      </c>
      <c r="F92" s="297"/>
      <c r="G92" s="247">
        <f t="shared" si="10"/>
        <v>0</v>
      </c>
      <c r="H92" s="280" t="str">
        <f t="shared" si="11"/>
        <v/>
      </c>
    </row>
    <row r="93" spans="1:8" x14ac:dyDescent="0.2">
      <c r="A93" s="260"/>
      <c r="B93" s="247"/>
      <c r="C93" s="51"/>
      <c r="D93" s="51"/>
      <c r="E93" s="247">
        <f t="shared" si="9"/>
        <v>0</v>
      </c>
      <c r="F93" s="297"/>
      <c r="G93" s="247">
        <f t="shared" si="10"/>
        <v>0</v>
      </c>
      <c r="H93" s="280" t="str">
        <f t="shared" si="11"/>
        <v/>
      </c>
    </row>
    <row r="94" spans="1:8" x14ac:dyDescent="0.2">
      <c r="A94" s="245" t="s">
        <v>110</v>
      </c>
      <c r="B94" s="247">
        <f>B96+B99+B101+B95</f>
        <v>5926933</v>
      </c>
      <c r="C94" s="247">
        <f t="shared" ref="C94" si="14">C96+C99+C101+C95</f>
        <v>0</v>
      </c>
      <c r="D94" s="247">
        <f>D96+D99+D101+D95+D102</f>
        <v>238329</v>
      </c>
      <c r="E94" s="247">
        <f t="shared" si="9"/>
        <v>6165262</v>
      </c>
      <c r="F94" s="302">
        <f t="shared" ref="F94" si="15">F96+F99+F101+F95</f>
        <v>12815851</v>
      </c>
      <c r="G94" s="247">
        <f t="shared" si="10"/>
        <v>6650589</v>
      </c>
      <c r="H94" s="280">
        <f t="shared" si="11"/>
        <v>1.0787196067255536</v>
      </c>
    </row>
    <row r="95" spans="1:8" x14ac:dyDescent="0.2">
      <c r="A95" s="268" t="s">
        <v>93</v>
      </c>
      <c r="B95" s="269">
        <v>1172073</v>
      </c>
      <c r="C95" s="51"/>
      <c r="D95" s="270">
        <v>202449</v>
      </c>
      <c r="E95" s="269">
        <f t="shared" si="9"/>
        <v>1374522</v>
      </c>
      <c r="F95" s="305"/>
      <c r="G95" s="269">
        <f t="shared" si="10"/>
        <v>0</v>
      </c>
      <c r="H95" s="151" t="str">
        <f t="shared" si="11"/>
        <v/>
      </c>
    </row>
    <row r="96" spans="1:8" x14ac:dyDescent="0.2">
      <c r="A96" s="271" t="s">
        <v>89</v>
      </c>
      <c r="B96" s="239">
        <f>SUM(B97:B98)</f>
        <v>2067420</v>
      </c>
      <c r="C96" s="51"/>
      <c r="D96" s="51"/>
      <c r="E96" s="239">
        <f t="shared" si="9"/>
        <v>2067420</v>
      </c>
      <c r="F96" s="296">
        <f t="shared" ref="F96" si="16">SUM(F97:F98)</f>
        <v>12350000</v>
      </c>
      <c r="G96" s="239">
        <f t="shared" si="10"/>
        <v>10282580</v>
      </c>
      <c r="H96" s="279">
        <f t="shared" si="11"/>
        <v>4.9736289675053929</v>
      </c>
    </row>
    <row r="97" spans="1:8" x14ac:dyDescent="0.2">
      <c r="A97" s="272" t="s">
        <v>327</v>
      </c>
      <c r="B97" s="58">
        <v>1300000</v>
      </c>
      <c r="C97" s="51"/>
      <c r="D97" s="51"/>
      <c r="E97" s="58">
        <f t="shared" si="9"/>
        <v>1300000</v>
      </c>
      <c r="F97" s="306">
        <v>12350000</v>
      </c>
      <c r="G97" s="58">
        <f t="shared" si="10"/>
        <v>11050000</v>
      </c>
      <c r="H97" s="152">
        <f t="shared" si="11"/>
        <v>8.5</v>
      </c>
    </row>
    <row r="98" spans="1:8" x14ac:dyDescent="0.2">
      <c r="A98" s="272" t="s">
        <v>100</v>
      </c>
      <c r="B98" s="58">
        <v>767420</v>
      </c>
      <c r="C98" s="51"/>
      <c r="D98" s="51"/>
      <c r="E98" s="58">
        <f t="shared" si="9"/>
        <v>767420</v>
      </c>
      <c r="F98" s="306"/>
      <c r="G98" s="58">
        <f t="shared" si="10"/>
        <v>0</v>
      </c>
      <c r="H98" s="152" t="str">
        <f t="shared" si="11"/>
        <v/>
      </c>
    </row>
    <row r="99" spans="1:8" x14ac:dyDescent="0.2">
      <c r="A99" s="271" t="s">
        <v>90</v>
      </c>
      <c r="B99" s="239">
        <f>B100</f>
        <v>596000</v>
      </c>
      <c r="C99" s="51"/>
      <c r="D99" s="51"/>
      <c r="E99" s="239">
        <f t="shared" si="9"/>
        <v>596000</v>
      </c>
      <c r="F99" s="296">
        <f t="shared" ref="F99" si="17">F100</f>
        <v>465851</v>
      </c>
      <c r="G99" s="239">
        <f t="shared" si="10"/>
        <v>-130149</v>
      </c>
      <c r="H99" s="279">
        <f t="shared" si="11"/>
        <v>-0.21837080536912751</v>
      </c>
    </row>
    <row r="100" spans="1:8" x14ac:dyDescent="0.2">
      <c r="A100" s="273" t="s">
        <v>184</v>
      </c>
      <c r="B100" s="274">
        <v>596000</v>
      </c>
      <c r="C100" s="51"/>
      <c r="D100" s="51"/>
      <c r="E100" s="274">
        <f t="shared" si="9"/>
        <v>596000</v>
      </c>
      <c r="F100" s="306">
        <v>465851</v>
      </c>
      <c r="G100" s="274">
        <f t="shared" si="10"/>
        <v>-130149</v>
      </c>
      <c r="H100" s="287">
        <f t="shared" si="11"/>
        <v>-0.21837080536912751</v>
      </c>
    </row>
    <row r="101" spans="1:8" x14ac:dyDescent="0.2">
      <c r="A101" s="271" t="s">
        <v>139</v>
      </c>
      <c r="B101" s="239">
        <v>2091440</v>
      </c>
      <c r="C101" s="51"/>
      <c r="D101" s="51"/>
      <c r="E101" s="239">
        <f t="shared" si="9"/>
        <v>2091440</v>
      </c>
      <c r="F101" s="307"/>
      <c r="G101" s="239">
        <f t="shared" si="10"/>
        <v>0</v>
      </c>
      <c r="H101" s="279" t="str">
        <f t="shared" si="11"/>
        <v/>
      </c>
    </row>
    <row r="102" spans="1:8" x14ac:dyDescent="0.2">
      <c r="A102" s="275" t="s">
        <v>328</v>
      </c>
      <c r="B102" s="239"/>
      <c r="C102" s="51"/>
      <c r="D102" s="238">
        <v>35880</v>
      </c>
      <c r="E102" s="239">
        <f t="shared" si="9"/>
        <v>35880</v>
      </c>
      <c r="F102" s="307"/>
      <c r="G102" s="239">
        <f t="shared" si="10"/>
        <v>0</v>
      </c>
      <c r="H102" s="279" t="str">
        <f t="shared" si="11"/>
        <v/>
      </c>
    </row>
    <row r="103" spans="1:8" x14ac:dyDescent="0.2">
      <c r="A103" s="253"/>
      <c r="B103" s="57"/>
      <c r="C103" s="51"/>
      <c r="D103" s="51"/>
      <c r="E103" s="57">
        <f t="shared" si="9"/>
        <v>0</v>
      </c>
      <c r="F103" s="307"/>
      <c r="G103" s="57">
        <f t="shared" si="10"/>
        <v>0</v>
      </c>
      <c r="H103" s="151" t="str">
        <f t="shared" si="11"/>
        <v/>
      </c>
    </row>
    <row r="104" spans="1:8" x14ac:dyDescent="0.2">
      <c r="A104" s="245" t="s">
        <v>37</v>
      </c>
      <c r="B104" s="247">
        <f>B105+B106+B107+B108</f>
        <v>12551000</v>
      </c>
      <c r="C104" s="247">
        <f t="shared" ref="C104:D104" si="18">C105+C106+C107+C108</f>
        <v>0</v>
      </c>
      <c r="D104" s="247">
        <f t="shared" si="18"/>
        <v>-1171000</v>
      </c>
      <c r="E104" s="247">
        <f t="shared" si="9"/>
        <v>11380000</v>
      </c>
      <c r="F104" s="307"/>
      <c r="G104" s="247">
        <f t="shared" si="10"/>
        <v>0</v>
      </c>
      <c r="H104" s="280" t="str">
        <f t="shared" si="11"/>
        <v/>
      </c>
    </row>
    <row r="105" spans="1:8" x14ac:dyDescent="0.2">
      <c r="A105" s="275" t="s">
        <v>329</v>
      </c>
      <c r="B105" s="57">
        <v>120000</v>
      </c>
      <c r="C105" s="244"/>
      <c r="D105" s="238">
        <v>-120000</v>
      </c>
      <c r="E105" s="57">
        <f t="shared" si="9"/>
        <v>0</v>
      </c>
      <c r="F105" s="307"/>
      <c r="G105" s="57">
        <f t="shared" si="10"/>
        <v>0</v>
      </c>
      <c r="H105" s="151" t="str">
        <f t="shared" si="11"/>
        <v/>
      </c>
    </row>
    <row r="106" spans="1:8" x14ac:dyDescent="0.2">
      <c r="A106" s="275" t="s">
        <v>330</v>
      </c>
      <c r="B106" s="57">
        <v>120000</v>
      </c>
      <c r="C106" s="244"/>
      <c r="D106" s="238">
        <v>-120000</v>
      </c>
      <c r="E106" s="57">
        <f t="shared" si="9"/>
        <v>0</v>
      </c>
      <c r="F106" s="308"/>
      <c r="G106" s="57">
        <f t="shared" si="10"/>
        <v>0</v>
      </c>
      <c r="H106" s="151" t="str">
        <f t="shared" si="11"/>
        <v/>
      </c>
    </row>
    <row r="107" spans="1:8" x14ac:dyDescent="0.2">
      <c r="A107" s="275" t="s">
        <v>331</v>
      </c>
      <c r="B107" s="57">
        <v>11380000</v>
      </c>
      <c r="C107" s="244"/>
      <c r="D107" s="244"/>
      <c r="E107" s="57">
        <f t="shared" si="9"/>
        <v>11380000</v>
      </c>
      <c r="F107" s="307"/>
      <c r="G107" s="57">
        <f t="shared" si="10"/>
        <v>0</v>
      </c>
      <c r="H107" s="151" t="str">
        <f t="shared" si="11"/>
        <v/>
      </c>
    </row>
    <row r="108" spans="1:8" x14ac:dyDescent="0.2">
      <c r="A108" s="275" t="s">
        <v>317</v>
      </c>
      <c r="B108" s="57">
        <v>931000</v>
      </c>
      <c r="C108" s="244"/>
      <c r="D108" s="57">
        <v>-931000</v>
      </c>
      <c r="E108" s="57">
        <f t="shared" si="9"/>
        <v>0</v>
      </c>
      <c r="F108" s="307"/>
      <c r="G108" s="57">
        <f t="shared" si="10"/>
        <v>0</v>
      </c>
      <c r="H108" s="151" t="str">
        <f t="shared" si="11"/>
        <v/>
      </c>
    </row>
    <row r="109" spans="1:8" x14ac:dyDescent="0.2">
      <c r="A109" s="253"/>
      <c r="B109" s="57"/>
      <c r="C109" s="51"/>
      <c r="D109" s="51"/>
      <c r="E109" s="57">
        <f t="shared" si="9"/>
        <v>0</v>
      </c>
      <c r="F109" s="297"/>
      <c r="G109" s="57">
        <f t="shared" si="10"/>
        <v>0</v>
      </c>
      <c r="H109" s="151" t="str">
        <f t="shared" si="11"/>
        <v/>
      </c>
    </row>
    <row r="110" spans="1:8" x14ac:dyDescent="0.2">
      <c r="A110" s="245" t="s">
        <v>34</v>
      </c>
      <c r="B110" s="247">
        <f>B111</f>
        <v>1027268</v>
      </c>
      <c r="C110" s="51"/>
      <c r="D110" s="267">
        <f>D111</f>
        <v>-1027268</v>
      </c>
      <c r="E110" s="247">
        <f t="shared" si="9"/>
        <v>0</v>
      </c>
      <c r="F110" s="297"/>
      <c r="G110" s="247">
        <f t="shared" si="10"/>
        <v>0</v>
      </c>
      <c r="H110" s="280" t="str">
        <f t="shared" si="11"/>
        <v/>
      </c>
    </row>
    <row r="111" spans="1:8" x14ac:dyDescent="0.2">
      <c r="A111" s="275" t="s">
        <v>332</v>
      </c>
      <c r="B111" s="57">
        <v>1027268</v>
      </c>
      <c r="C111" s="51"/>
      <c r="D111" s="238">
        <v>-1027268</v>
      </c>
      <c r="E111" s="57">
        <f t="shared" si="9"/>
        <v>0</v>
      </c>
      <c r="F111" s="297"/>
      <c r="G111" s="57">
        <f t="shared" si="10"/>
        <v>0</v>
      </c>
      <c r="H111" s="151" t="str">
        <f t="shared" si="11"/>
        <v/>
      </c>
    </row>
    <row r="112" spans="1:8" x14ac:dyDescent="0.2">
      <c r="A112" s="233"/>
      <c r="B112" s="234"/>
      <c r="C112" s="51"/>
      <c r="D112" s="51"/>
      <c r="E112" s="234">
        <f t="shared" si="9"/>
        <v>0</v>
      </c>
      <c r="F112" s="297"/>
      <c r="G112" s="234">
        <f t="shared" si="10"/>
        <v>0</v>
      </c>
      <c r="H112" s="277" t="str">
        <f t="shared" si="11"/>
        <v/>
      </c>
    </row>
    <row r="113" spans="1:8" x14ac:dyDescent="0.2">
      <c r="A113" s="15" t="s">
        <v>333</v>
      </c>
      <c r="B113" s="276">
        <v>49800</v>
      </c>
      <c r="C113" s="51"/>
      <c r="D113" s="51"/>
      <c r="E113" s="276">
        <f t="shared" si="9"/>
        <v>49800</v>
      </c>
      <c r="F113" s="297"/>
      <c r="G113" s="276">
        <f t="shared" si="10"/>
        <v>0</v>
      </c>
      <c r="H113" s="288" t="str">
        <f t="shared" si="11"/>
        <v/>
      </c>
    </row>
    <row r="114" spans="1:8" x14ac:dyDescent="0.2">
      <c r="A114" s="203"/>
      <c r="B114" s="252"/>
      <c r="C114" s="51"/>
      <c r="D114" s="51"/>
      <c r="E114" s="252">
        <f t="shared" si="9"/>
        <v>0</v>
      </c>
      <c r="F114" s="297"/>
      <c r="G114" s="252">
        <f t="shared" si="10"/>
        <v>0</v>
      </c>
      <c r="H114" s="283" t="str">
        <f t="shared" si="11"/>
        <v/>
      </c>
    </row>
    <row r="115" spans="1:8" x14ac:dyDescent="0.2">
      <c r="A115" s="233" t="s">
        <v>4</v>
      </c>
      <c r="B115" s="234">
        <f>B5+B41+B32+B113</f>
        <v>173832878</v>
      </c>
      <c r="C115" s="234">
        <f>C5+C41+C32+C113</f>
        <v>0</v>
      </c>
      <c r="D115" s="234">
        <f>D5+D41+D32+D113</f>
        <v>8454257</v>
      </c>
      <c r="E115" s="234">
        <f>SUM(B115:D115)</f>
        <v>182287135</v>
      </c>
      <c r="F115" s="293">
        <f>F5+F41+F32+F113</f>
        <v>158964884</v>
      </c>
      <c r="G115" s="234">
        <f t="shared" si="10"/>
        <v>-23322251</v>
      </c>
      <c r="H115" s="277">
        <f t="shared" si="11"/>
        <v>-0.12794238606032182</v>
      </c>
    </row>
  </sheetData>
  <mergeCells count="6">
    <mergeCell ref="B2:B3"/>
    <mergeCell ref="C2:C3"/>
    <mergeCell ref="E2:E3"/>
    <mergeCell ref="F2:F3"/>
    <mergeCell ref="G2:I2"/>
    <mergeCell ref="D2:D3"/>
  </mergeCells>
  <phoneticPr fontId="36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21FCE-7D9C-4322-B84D-A0FB77222B26}">
  <sheetPr>
    <tabColor rgb="FF00B0F0"/>
  </sheetPr>
  <dimension ref="A1:F35"/>
  <sheetViews>
    <sheetView zoomScaleNormal="100" workbookViewId="0">
      <pane xSplit="2" ySplit="5" topLeftCell="C6" activePane="bottomRight" state="frozen"/>
      <selection activeCell="F26" sqref="F26"/>
      <selection pane="topRight" activeCell="F26" sqref="F26"/>
      <selection pane="bottomLeft" activeCell="F26" sqref="F26"/>
      <selection pane="bottomRight" activeCell="A7" sqref="A7:XFD20"/>
    </sheetView>
  </sheetViews>
  <sheetFormatPr defaultRowHeight="12.75" x14ac:dyDescent="0.2"/>
  <cols>
    <col min="1" max="1" width="4.42578125" style="106" bestFit="1" customWidth="1"/>
    <col min="2" max="2" width="27.42578125" style="106" customWidth="1"/>
    <col min="3" max="3" width="11.28515625" style="106" customWidth="1"/>
    <col min="4" max="4" width="9.7109375" style="106" bestFit="1" customWidth="1"/>
    <col min="5" max="6" width="10.7109375" style="106" bestFit="1" customWidth="1"/>
    <col min="7" max="236" width="9.28515625" style="106"/>
    <col min="237" max="237" width="4.42578125" style="106" bestFit="1" customWidth="1"/>
    <col min="238" max="238" width="35.42578125" style="106" customWidth="1"/>
    <col min="239" max="241" width="11.28515625" style="106" bestFit="1" customWidth="1"/>
    <col min="242" max="242" width="12.5703125" style="106" bestFit="1" customWidth="1"/>
    <col min="243" max="243" width="12.42578125" style="106" customWidth="1"/>
    <col min="244" max="244" width="12.5703125" style="106" customWidth="1"/>
    <col min="245" max="245" width="2.5703125" style="106" customWidth="1"/>
    <col min="246" max="492" width="9.28515625" style="106"/>
    <col min="493" max="493" width="4.42578125" style="106" bestFit="1" customWidth="1"/>
    <col min="494" max="494" width="35.42578125" style="106" customWidth="1"/>
    <col min="495" max="497" width="11.28515625" style="106" bestFit="1" customWidth="1"/>
    <col min="498" max="498" width="12.5703125" style="106" bestFit="1" customWidth="1"/>
    <col min="499" max="499" width="12.42578125" style="106" customWidth="1"/>
    <col min="500" max="500" width="12.5703125" style="106" customWidth="1"/>
    <col min="501" max="501" width="2.5703125" style="106" customWidth="1"/>
    <col min="502" max="748" width="9.28515625" style="106"/>
    <col min="749" max="749" width="4.42578125" style="106" bestFit="1" customWidth="1"/>
    <col min="750" max="750" width="35.42578125" style="106" customWidth="1"/>
    <col min="751" max="753" width="11.28515625" style="106" bestFit="1" customWidth="1"/>
    <col min="754" max="754" width="12.5703125" style="106" bestFit="1" customWidth="1"/>
    <col min="755" max="755" width="12.42578125" style="106" customWidth="1"/>
    <col min="756" max="756" width="12.5703125" style="106" customWidth="1"/>
    <col min="757" max="757" width="2.5703125" style="106" customWidth="1"/>
    <col min="758" max="1004" width="9.28515625" style="106"/>
    <col min="1005" max="1005" width="4.42578125" style="106" bestFit="1" customWidth="1"/>
    <col min="1006" max="1006" width="35.42578125" style="106" customWidth="1"/>
    <col min="1007" max="1009" width="11.28515625" style="106" bestFit="1" customWidth="1"/>
    <col min="1010" max="1010" width="12.5703125" style="106" bestFit="1" customWidth="1"/>
    <col min="1011" max="1011" width="12.42578125" style="106" customWidth="1"/>
    <col min="1012" max="1012" width="12.5703125" style="106" customWidth="1"/>
    <col min="1013" max="1013" width="2.5703125" style="106" customWidth="1"/>
    <col min="1014" max="1260" width="9.28515625" style="106"/>
    <col min="1261" max="1261" width="4.42578125" style="106" bestFit="1" customWidth="1"/>
    <col min="1262" max="1262" width="35.42578125" style="106" customWidth="1"/>
    <col min="1263" max="1265" width="11.28515625" style="106" bestFit="1" customWidth="1"/>
    <col min="1266" max="1266" width="12.5703125" style="106" bestFit="1" customWidth="1"/>
    <col min="1267" max="1267" width="12.42578125" style="106" customWidth="1"/>
    <col min="1268" max="1268" width="12.5703125" style="106" customWidth="1"/>
    <col min="1269" max="1269" width="2.5703125" style="106" customWidth="1"/>
    <col min="1270" max="1516" width="9.28515625" style="106"/>
    <col min="1517" max="1517" width="4.42578125" style="106" bestFit="1" customWidth="1"/>
    <col min="1518" max="1518" width="35.42578125" style="106" customWidth="1"/>
    <col min="1519" max="1521" width="11.28515625" style="106" bestFit="1" customWidth="1"/>
    <col min="1522" max="1522" width="12.5703125" style="106" bestFit="1" customWidth="1"/>
    <col min="1523" max="1523" width="12.42578125" style="106" customWidth="1"/>
    <col min="1524" max="1524" width="12.5703125" style="106" customWidth="1"/>
    <col min="1525" max="1525" width="2.5703125" style="106" customWidth="1"/>
    <col min="1526" max="1772" width="9.28515625" style="106"/>
    <col min="1773" max="1773" width="4.42578125" style="106" bestFit="1" customWidth="1"/>
    <col min="1774" max="1774" width="35.42578125" style="106" customWidth="1"/>
    <col min="1775" max="1777" width="11.28515625" style="106" bestFit="1" customWidth="1"/>
    <col min="1778" max="1778" width="12.5703125" style="106" bestFit="1" customWidth="1"/>
    <col min="1779" max="1779" width="12.42578125" style="106" customWidth="1"/>
    <col min="1780" max="1780" width="12.5703125" style="106" customWidth="1"/>
    <col min="1781" max="1781" width="2.5703125" style="106" customWidth="1"/>
    <col min="1782" max="2028" width="9.28515625" style="106"/>
    <col min="2029" max="2029" width="4.42578125" style="106" bestFit="1" customWidth="1"/>
    <col min="2030" max="2030" width="35.42578125" style="106" customWidth="1"/>
    <col min="2031" max="2033" width="11.28515625" style="106" bestFit="1" customWidth="1"/>
    <col min="2034" max="2034" width="12.5703125" style="106" bestFit="1" customWidth="1"/>
    <col min="2035" max="2035" width="12.42578125" style="106" customWidth="1"/>
    <col min="2036" max="2036" width="12.5703125" style="106" customWidth="1"/>
    <col min="2037" max="2037" width="2.5703125" style="106" customWidth="1"/>
    <col min="2038" max="2284" width="9.28515625" style="106"/>
    <col min="2285" max="2285" width="4.42578125" style="106" bestFit="1" customWidth="1"/>
    <col min="2286" max="2286" width="35.42578125" style="106" customWidth="1"/>
    <col min="2287" max="2289" width="11.28515625" style="106" bestFit="1" customWidth="1"/>
    <col min="2290" max="2290" width="12.5703125" style="106" bestFit="1" customWidth="1"/>
    <col min="2291" max="2291" width="12.42578125" style="106" customWidth="1"/>
    <col min="2292" max="2292" width="12.5703125" style="106" customWidth="1"/>
    <col min="2293" max="2293" width="2.5703125" style="106" customWidth="1"/>
    <col min="2294" max="2540" width="9.28515625" style="106"/>
    <col min="2541" max="2541" width="4.42578125" style="106" bestFit="1" customWidth="1"/>
    <col min="2542" max="2542" width="35.42578125" style="106" customWidth="1"/>
    <col min="2543" max="2545" width="11.28515625" style="106" bestFit="1" customWidth="1"/>
    <col min="2546" max="2546" width="12.5703125" style="106" bestFit="1" customWidth="1"/>
    <col min="2547" max="2547" width="12.42578125" style="106" customWidth="1"/>
    <col min="2548" max="2548" width="12.5703125" style="106" customWidth="1"/>
    <col min="2549" max="2549" width="2.5703125" style="106" customWidth="1"/>
    <col min="2550" max="2796" width="9.28515625" style="106"/>
    <col min="2797" max="2797" width="4.42578125" style="106" bestFit="1" customWidth="1"/>
    <col min="2798" max="2798" width="35.42578125" style="106" customWidth="1"/>
    <col min="2799" max="2801" width="11.28515625" style="106" bestFit="1" customWidth="1"/>
    <col min="2802" max="2802" width="12.5703125" style="106" bestFit="1" customWidth="1"/>
    <col min="2803" max="2803" width="12.42578125" style="106" customWidth="1"/>
    <col min="2804" max="2804" width="12.5703125" style="106" customWidth="1"/>
    <col min="2805" max="2805" width="2.5703125" style="106" customWidth="1"/>
    <col min="2806" max="3052" width="9.28515625" style="106"/>
    <col min="3053" max="3053" width="4.42578125" style="106" bestFit="1" customWidth="1"/>
    <col min="3054" max="3054" width="35.42578125" style="106" customWidth="1"/>
    <col min="3055" max="3057" width="11.28515625" style="106" bestFit="1" customWidth="1"/>
    <col min="3058" max="3058" width="12.5703125" style="106" bestFit="1" customWidth="1"/>
    <col min="3059" max="3059" width="12.42578125" style="106" customWidth="1"/>
    <col min="3060" max="3060" width="12.5703125" style="106" customWidth="1"/>
    <col min="3061" max="3061" width="2.5703125" style="106" customWidth="1"/>
    <col min="3062" max="3308" width="9.28515625" style="106"/>
    <col min="3309" max="3309" width="4.42578125" style="106" bestFit="1" customWidth="1"/>
    <col min="3310" max="3310" width="35.42578125" style="106" customWidth="1"/>
    <col min="3311" max="3313" width="11.28515625" style="106" bestFit="1" customWidth="1"/>
    <col min="3314" max="3314" width="12.5703125" style="106" bestFit="1" customWidth="1"/>
    <col min="3315" max="3315" width="12.42578125" style="106" customWidth="1"/>
    <col min="3316" max="3316" width="12.5703125" style="106" customWidth="1"/>
    <col min="3317" max="3317" width="2.5703125" style="106" customWidth="1"/>
    <col min="3318" max="3564" width="9.28515625" style="106"/>
    <col min="3565" max="3565" width="4.42578125" style="106" bestFit="1" customWidth="1"/>
    <col min="3566" max="3566" width="35.42578125" style="106" customWidth="1"/>
    <col min="3567" max="3569" width="11.28515625" style="106" bestFit="1" customWidth="1"/>
    <col min="3570" max="3570" width="12.5703125" style="106" bestFit="1" customWidth="1"/>
    <col min="3571" max="3571" width="12.42578125" style="106" customWidth="1"/>
    <col min="3572" max="3572" width="12.5703125" style="106" customWidth="1"/>
    <col min="3573" max="3573" width="2.5703125" style="106" customWidth="1"/>
    <col min="3574" max="3820" width="9.28515625" style="106"/>
    <col min="3821" max="3821" width="4.42578125" style="106" bestFit="1" customWidth="1"/>
    <col min="3822" max="3822" width="35.42578125" style="106" customWidth="1"/>
    <col min="3823" max="3825" width="11.28515625" style="106" bestFit="1" customWidth="1"/>
    <col min="3826" max="3826" width="12.5703125" style="106" bestFit="1" customWidth="1"/>
    <col min="3827" max="3827" width="12.42578125" style="106" customWidth="1"/>
    <col min="3828" max="3828" width="12.5703125" style="106" customWidth="1"/>
    <col min="3829" max="3829" width="2.5703125" style="106" customWidth="1"/>
    <col min="3830" max="4076" width="9.28515625" style="106"/>
    <col min="4077" max="4077" width="4.42578125" style="106" bestFit="1" customWidth="1"/>
    <col min="4078" max="4078" width="35.42578125" style="106" customWidth="1"/>
    <col min="4079" max="4081" width="11.28515625" style="106" bestFit="1" customWidth="1"/>
    <col min="4082" max="4082" width="12.5703125" style="106" bestFit="1" customWidth="1"/>
    <col min="4083" max="4083" width="12.42578125" style="106" customWidth="1"/>
    <col min="4084" max="4084" width="12.5703125" style="106" customWidth="1"/>
    <col min="4085" max="4085" width="2.5703125" style="106" customWidth="1"/>
    <col min="4086" max="4332" width="9.28515625" style="106"/>
    <col min="4333" max="4333" width="4.42578125" style="106" bestFit="1" customWidth="1"/>
    <col min="4334" max="4334" width="35.42578125" style="106" customWidth="1"/>
    <col min="4335" max="4337" width="11.28515625" style="106" bestFit="1" customWidth="1"/>
    <col min="4338" max="4338" width="12.5703125" style="106" bestFit="1" customWidth="1"/>
    <col min="4339" max="4339" width="12.42578125" style="106" customWidth="1"/>
    <col min="4340" max="4340" width="12.5703125" style="106" customWidth="1"/>
    <col min="4341" max="4341" width="2.5703125" style="106" customWidth="1"/>
    <col min="4342" max="4588" width="9.28515625" style="106"/>
    <col min="4589" max="4589" width="4.42578125" style="106" bestFit="1" customWidth="1"/>
    <col min="4590" max="4590" width="35.42578125" style="106" customWidth="1"/>
    <col min="4591" max="4593" width="11.28515625" style="106" bestFit="1" customWidth="1"/>
    <col min="4594" max="4594" width="12.5703125" style="106" bestFit="1" customWidth="1"/>
    <col min="4595" max="4595" width="12.42578125" style="106" customWidth="1"/>
    <col min="4596" max="4596" width="12.5703125" style="106" customWidth="1"/>
    <col min="4597" max="4597" width="2.5703125" style="106" customWidth="1"/>
    <col min="4598" max="4844" width="9.28515625" style="106"/>
    <col min="4845" max="4845" width="4.42578125" style="106" bestFit="1" customWidth="1"/>
    <col min="4846" max="4846" width="35.42578125" style="106" customWidth="1"/>
    <col min="4847" max="4849" width="11.28515625" style="106" bestFit="1" customWidth="1"/>
    <col min="4850" max="4850" width="12.5703125" style="106" bestFit="1" customWidth="1"/>
    <col min="4851" max="4851" width="12.42578125" style="106" customWidth="1"/>
    <col min="4852" max="4852" width="12.5703125" style="106" customWidth="1"/>
    <col min="4853" max="4853" width="2.5703125" style="106" customWidth="1"/>
    <col min="4854" max="5100" width="9.28515625" style="106"/>
    <col min="5101" max="5101" width="4.42578125" style="106" bestFit="1" customWidth="1"/>
    <col min="5102" max="5102" width="35.42578125" style="106" customWidth="1"/>
    <col min="5103" max="5105" width="11.28515625" style="106" bestFit="1" customWidth="1"/>
    <col min="5106" max="5106" width="12.5703125" style="106" bestFit="1" customWidth="1"/>
    <col min="5107" max="5107" width="12.42578125" style="106" customWidth="1"/>
    <col min="5108" max="5108" width="12.5703125" style="106" customWidth="1"/>
    <col min="5109" max="5109" width="2.5703125" style="106" customWidth="1"/>
    <col min="5110" max="5356" width="9.28515625" style="106"/>
    <col min="5357" max="5357" width="4.42578125" style="106" bestFit="1" customWidth="1"/>
    <col min="5358" max="5358" width="35.42578125" style="106" customWidth="1"/>
    <col min="5359" max="5361" width="11.28515625" style="106" bestFit="1" customWidth="1"/>
    <col min="5362" max="5362" width="12.5703125" style="106" bestFit="1" customWidth="1"/>
    <col min="5363" max="5363" width="12.42578125" style="106" customWidth="1"/>
    <col min="5364" max="5364" width="12.5703125" style="106" customWidth="1"/>
    <col min="5365" max="5365" width="2.5703125" style="106" customWidth="1"/>
    <col min="5366" max="5612" width="9.28515625" style="106"/>
    <col min="5613" max="5613" width="4.42578125" style="106" bestFit="1" customWidth="1"/>
    <col min="5614" max="5614" width="35.42578125" style="106" customWidth="1"/>
    <col min="5615" max="5617" width="11.28515625" style="106" bestFit="1" customWidth="1"/>
    <col min="5618" max="5618" width="12.5703125" style="106" bestFit="1" customWidth="1"/>
    <col min="5619" max="5619" width="12.42578125" style="106" customWidth="1"/>
    <col min="5620" max="5620" width="12.5703125" style="106" customWidth="1"/>
    <col min="5621" max="5621" width="2.5703125" style="106" customWidth="1"/>
    <col min="5622" max="5868" width="9.28515625" style="106"/>
    <col min="5869" max="5869" width="4.42578125" style="106" bestFit="1" customWidth="1"/>
    <col min="5870" max="5870" width="35.42578125" style="106" customWidth="1"/>
    <col min="5871" max="5873" width="11.28515625" style="106" bestFit="1" customWidth="1"/>
    <col min="5874" max="5874" width="12.5703125" style="106" bestFit="1" customWidth="1"/>
    <col min="5875" max="5875" width="12.42578125" style="106" customWidth="1"/>
    <col min="5876" max="5876" width="12.5703125" style="106" customWidth="1"/>
    <col min="5877" max="5877" width="2.5703125" style="106" customWidth="1"/>
    <col min="5878" max="6124" width="9.28515625" style="106"/>
    <col min="6125" max="6125" width="4.42578125" style="106" bestFit="1" customWidth="1"/>
    <col min="6126" max="6126" width="35.42578125" style="106" customWidth="1"/>
    <col min="6127" max="6129" width="11.28515625" style="106" bestFit="1" customWidth="1"/>
    <col min="6130" max="6130" width="12.5703125" style="106" bestFit="1" customWidth="1"/>
    <col min="6131" max="6131" width="12.42578125" style="106" customWidth="1"/>
    <col min="6132" max="6132" width="12.5703125" style="106" customWidth="1"/>
    <col min="6133" max="6133" width="2.5703125" style="106" customWidth="1"/>
    <col min="6134" max="6380" width="9.28515625" style="106"/>
    <col min="6381" max="6381" width="4.42578125" style="106" bestFit="1" customWidth="1"/>
    <col min="6382" max="6382" width="35.42578125" style="106" customWidth="1"/>
    <col min="6383" max="6385" width="11.28515625" style="106" bestFit="1" customWidth="1"/>
    <col min="6386" max="6386" width="12.5703125" style="106" bestFit="1" customWidth="1"/>
    <col min="6387" max="6387" width="12.42578125" style="106" customWidth="1"/>
    <col min="6388" max="6388" width="12.5703125" style="106" customWidth="1"/>
    <col min="6389" max="6389" width="2.5703125" style="106" customWidth="1"/>
    <col min="6390" max="6636" width="9.28515625" style="106"/>
    <col min="6637" max="6637" width="4.42578125" style="106" bestFit="1" customWidth="1"/>
    <col min="6638" max="6638" width="35.42578125" style="106" customWidth="1"/>
    <col min="6639" max="6641" width="11.28515625" style="106" bestFit="1" customWidth="1"/>
    <col min="6642" max="6642" width="12.5703125" style="106" bestFit="1" customWidth="1"/>
    <col min="6643" max="6643" width="12.42578125" style="106" customWidth="1"/>
    <col min="6644" max="6644" width="12.5703125" style="106" customWidth="1"/>
    <col min="6645" max="6645" width="2.5703125" style="106" customWidth="1"/>
    <col min="6646" max="6892" width="9.28515625" style="106"/>
    <col min="6893" max="6893" width="4.42578125" style="106" bestFit="1" customWidth="1"/>
    <col min="6894" max="6894" width="35.42578125" style="106" customWidth="1"/>
    <col min="6895" max="6897" width="11.28515625" style="106" bestFit="1" customWidth="1"/>
    <col min="6898" max="6898" width="12.5703125" style="106" bestFit="1" customWidth="1"/>
    <col min="6899" max="6899" width="12.42578125" style="106" customWidth="1"/>
    <col min="6900" max="6900" width="12.5703125" style="106" customWidth="1"/>
    <col min="6901" max="6901" width="2.5703125" style="106" customWidth="1"/>
    <col min="6902" max="7148" width="9.28515625" style="106"/>
    <col min="7149" max="7149" width="4.42578125" style="106" bestFit="1" customWidth="1"/>
    <col min="7150" max="7150" width="35.42578125" style="106" customWidth="1"/>
    <col min="7151" max="7153" width="11.28515625" style="106" bestFit="1" customWidth="1"/>
    <col min="7154" max="7154" width="12.5703125" style="106" bestFit="1" customWidth="1"/>
    <col min="7155" max="7155" width="12.42578125" style="106" customWidth="1"/>
    <col min="7156" max="7156" width="12.5703125" style="106" customWidth="1"/>
    <col min="7157" max="7157" width="2.5703125" style="106" customWidth="1"/>
    <col min="7158" max="7404" width="9.28515625" style="106"/>
    <col min="7405" max="7405" width="4.42578125" style="106" bestFit="1" customWidth="1"/>
    <col min="7406" max="7406" width="35.42578125" style="106" customWidth="1"/>
    <col min="7407" max="7409" width="11.28515625" style="106" bestFit="1" customWidth="1"/>
    <col min="7410" max="7410" width="12.5703125" style="106" bestFit="1" customWidth="1"/>
    <col min="7411" max="7411" width="12.42578125" style="106" customWidth="1"/>
    <col min="7412" max="7412" width="12.5703125" style="106" customWidth="1"/>
    <col min="7413" max="7413" width="2.5703125" style="106" customWidth="1"/>
    <col min="7414" max="7660" width="9.28515625" style="106"/>
    <col min="7661" max="7661" width="4.42578125" style="106" bestFit="1" customWidth="1"/>
    <col min="7662" max="7662" width="35.42578125" style="106" customWidth="1"/>
    <col min="7663" max="7665" width="11.28515625" style="106" bestFit="1" customWidth="1"/>
    <col min="7666" max="7666" width="12.5703125" style="106" bestFit="1" customWidth="1"/>
    <col min="7667" max="7667" width="12.42578125" style="106" customWidth="1"/>
    <col min="7668" max="7668" width="12.5703125" style="106" customWidth="1"/>
    <col min="7669" max="7669" width="2.5703125" style="106" customWidth="1"/>
    <col min="7670" max="7916" width="9.28515625" style="106"/>
    <col min="7917" max="7917" width="4.42578125" style="106" bestFit="1" customWidth="1"/>
    <col min="7918" max="7918" width="35.42578125" style="106" customWidth="1"/>
    <col min="7919" max="7921" width="11.28515625" style="106" bestFit="1" customWidth="1"/>
    <col min="7922" max="7922" width="12.5703125" style="106" bestFit="1" customWidth="1"/>
    <col min="7923" max="7923" width="12.42578125" style="106" customWidth="1"/>
    <col min="7924" max="7924" width="12.5703125" style="106" customWidth="1"/>
    <col min="7925" max="7925" width="2.5703125" style="106" customWidth="1"/>
    <col min="7926" max="8172" width="9.28515625" style="106"/>
    <col min="8173" max="8173" width="4.42578125" style="106" bestFit="1" customWidth="1"/>
    <col min="8174" max="8174" width="35.42578125" style="106" customWidth="1"/>
    <col min="8175" max="8177" width="11.28515625" style="106" bestFit="1" customWidth="1"/>
    <col min="8178" max="8178" width="12.5703125" style="106" bestFit="1" customWidth="1"/>
    <col min="8179" max="8179" width="12.42578125" style="106" customWidth="1"/>
    <col min="8180" max="8180" width="12.5703125" style="106" customWidth="1"/>
    <col min="8181" max="8181" width="2.5703125" style="106" customWidth="1"/>
    <col min="8182" max="8428" width="9.28515625" style="106"/>
    <col min="8429" max="8429" width="4.42578125" style="106" bestFit="1" customWidth="1"/>
    <col min="8430" max="8430" width="35.42578125" style="106" customWidth="1"/>
    <col min="8431" max="8433" width="11.28515625" style="106" bestFit="1" customWidth="1"/>
    <col min="8434" max="8434" width="12.5703125" style="106" bestFit="1" customWidth="1"/>
    <col min="8435" max="8435" width="12.42578125" style="106" customWidth="1"/>
    <col min="8436" max="8436" width="12.5703125" style="106" customWidth="1"/>
    <col min="8437" max="8437" width="2.5703125" style="106" customWidth="1"/>
    <col min="8438" max="8684" width="9.28515625" style="106"/>
    <col min="8685" max="8685" width="4.42578125" style="106" bestFit="1" customWidth="1"/>
    <col min="8686" max="8686" width="35.42578125" style="106" customWidth="1"/>
    <col min="8687" max="8689" width="11.28515625" style="106" bestFit="1" customWidth="1"/>
    <col min="8690" max="8690" width="12.5703125" style="106" bestFit="1" customWidth="1"/>
    <col min="8691" max="8691" width="12.42578125" style="106" customWidth="1"/>
    <col min="8692" max="8692" width="12.5703125" style="106" customWidth="1"/>
    <col min="8693" max="8693" width="2.5703125" style="106" customWidth="1"/>
    <col min="8694" max="8940" width="9.28515625" style="106"/>
    <col min="8941" max="8941" width="4.42578125" style="106" bestFit="1" customWidth="1"/>
    <col min="8942" max="8942" width="35.42578125" style="106" customWidth="1"/>
    <col min="8943" max="8945" width="11.28515625" style="106" bestFit="1" customWidth="1"/>
    <col min="8946" max="8946" width="12.5703125" style="106" bestFit="1" customWidth="1"/>
    <col min="8947" max="8947" width="12.42578125" style="106" customWidth="1"/>
    <col min="8948" max="8948" width="12.5703125" style="106" customWidth="1"/>
    <col min="8949" max="8949" width="2.5703125" style="106" customWidth="1"/>
    <col min="8950" max="9196" width="9.28515625" style="106"/>
    <col min="9197" max="9197" width="4.42578125" style="106" bestFit="1" customWidth="1"/>
    <col min="9198" max="9198" width="35.42578125" style="106" customWidth="1"/>
    <col min="9199" max="9201" width="11.28515625" style="106" bestFit="1" customWidth="1"/>
    <col min="9202" max="9202" width="12.5703125" style="106" bestFit="1" customWidth="1"/>
    <col min="9203" max="9203" width="12.42578125" style="106" customWidth="1"/>
    <col min="9204" max="9204" width="12.5703125" style="106" customWidth="1"/>
    <col min="9205" max="9205" width="2.5703125" style="106" customWidth="1"/>
    <col min="9206" max="9452" width="9.28515625" style="106"/>
    <col min="9453" max="9453" width="4.42578125" style="106" bestFit="1" customWidth="1"/>
    <col min="9454" max="9454" width="35.42578125" style="106" customWidth="1"/>
    <col min="9455" max="9457" width="11.28515625" style="106" bestFit="1" customWidth="1"/>
    <col min="9458" max="9458" width="12.5703125" style="106" bestFit="1" customWidth="1"/>
    <col min="9459" max="9459" width="12.42578125" style="106" customWidth="1"/>
    <col min="9460" max="9460" width="12.5703125" style="106" customWidth="1"/>
    <col min="9461" max="9461" width="2.5703125" style="106" customWidth="1"/>
    <col min="9462" max="9708" width="9.28515625" style="106"/>
    <col min="9709" max="9709" width="4.42578125" style="106" bestFit="1" customWidth="1"/>
    <col min="9710" max="9710" width="35.42578125" style="106" customWidth="1"/>
    <col min="9711" max="9713" width="11.28515625" style="106" bestFit="1" customWidth="1"/>
    <col min="9714" max="9714" width="12.5703125" style="106" bestFit="1" customWidth="1"/>
    <col min="9715" max="9715" width="12.42578125" style="106" customWidth="1"/>
    <col min="9716" max="9716" width="12.5703125" style="106" customWidth="1"/>
    <col min="9717" max="9717" width="2.5703125" style="106" customWidth="1"/>
    <col min="9718" max="9964" width="9.28515625" style="106"/>
    <col min="9965" max="9965" width="4.42578125" style="106" bestFit="1" customWidth="1"/>
    <col min="9966" max="9966" width="35.42578125" style="106" customWidth="1"/>
    <col min="9967" max="9969" width="11.28515625" style="106" bestFit="1" customWidth="1"/>
    <col min="9970" max="9970" width="12.5703125" style="106" bestFit="1" customWidth="1"/>
    <col min="9971" max="9971" width="12.42578125" style="106" customWidth="1"/>
    <col min="9972" max="9972" width="12.5703125" style="106" customWidth="1"/>
    <col min="9973" max="9973" width="2.5703125" style="106" customWidth="1"/>
    <col min="9974" max="10220" width="9.28515625" style="106"/>
    <col min="10221" max="10221" width="4.42578125" style="106" bestFit="1" customWidth="1"/>
    <col min="10222" max="10222" width="35.42578125" style="106" customWidth="1"/>
    <col min="10223" max="10225" width="11.28515625" style="106" bestFit="1" customWidth="1"/>
    <col min="10226" max="10226" width="12.5703125" style="106" bestFit="1" customWidth="1"/>
    <col min="10227" max="10227" width="12.42578125" style="106" customWidth="1"/>
    <col min="10228" max="10228" width="12.5703125" style="106" customWidth="1"/>
    <col min="10229" max="10229" width="2.5703125" style="106" customWidth="1"/>
    <col min="10230" max="10476" width="9.28515625" style="106"/>
    <col min="10477" max="10477" width="4.42578125" style="106" bestFit="1" customWidth="1"/>
    <col min="10478" max="10478" width="35.42578125" style="106" customWidth="1"/>
    <col min="10479" max="10481" width="11.28515625" style="106" bestFit="1" customWidth="1"/>
    <col min="10482" max="10482" width="12.5703125" style="106" bestFit="1" customWidth="1"/>
    <col min="10483" max="10483" width="12.42578125" style="106" customWidth="1"/>
    <col min="10484" max="10484" width="12.5703125" style="106" customWidth="1"/>
    <col min="10485" max="10485" width="2.5703125" style="106" customWidth="1"/>
    <col min="10486" max="10732" width="9.28515625" style="106"/>
    <col min="10733" max="10733" width="4.42578125" style="106" bestFit="1" customWidth="1"/>
    <col min="10734" max="10734" width="35.42578125" style="106" customWidth="1"/>
    <col min="10735" max="10737" width="11.28515625" style="106" bestFit="1" customWidth="1"/>
    <col min="10738" max="10738" width="12.5703125" style="106" bestFit="1" customWidth="1"/>
    <col min="10739" max="10739" width="12.42578125" style="106" customWidth="1"/>
    <col min="10740" max="10740" width="12.5703125" style="106" customWidth="1"/>
    <col min="10741" max="10741" width="2.5703125" style="106" customWidth="1"/>
    <col min="10742" max="10988" width="9.28515625" style="106"/>
    <col min="10989" max="10989" width="4.42578125" style="106" bestFit="1" customWidth="1"/>
    <col min="10990" max="10990" width="35.42578125" style="106" customWidth="1"/>
    <col min="10991" max="10993" width="11.28515625" style="106" bestFit="1" customWidth="1"/>
    <col min="10994" max="10994" width="12.5703125" style="106" bestFit="1" customWidth="1"/>
    <col min="10995" max="10995" width="12.42578125" style="106" customWidth="1"/>
    <col min="10996" max="10996" width="12.5703125" style="106" customWidth="1"/>
    <col min="10997" max="10997" width="2.5703125" style="106" customWidth="1"/>
    <col min="10998" max="11244" width="9.28515625" style="106"/>
    <col min="11245" max="11245" width="4.42578125" style="106" bestFit="1" customWidth="1"/>
    <col min="11246" max="11246" width="35.42578125" style="106" customWidth="1"/>
    <col min="11247" max="11249" width="11.28515625" style="106" bestFit="1" customWidth="1"/>
    <col min="11250" max="11250" width="12.5703125" style="106" bestFit="1" customWidth="1"/>
    <col min="11251" max="11251" width="12.42578125" style="106" customWidth="1"/>
    <col min="11252" max="11252" width="12.5703125" style="106" customWidth="1"/>
    <col min="11253" max="11253" width="2.5703125" style="106" customWidth="1"/>
    <col min="11254" max="11500" width="9.28515625" style="106"/>
    <col min="11501" max="11501" width="4.42578125" style="106" bestFit="1" customWidth="1"/>
    <col min="11502" max="11502" width="35.42578125" style="106" customWidth="1"/>
    <col min="11503" max="11505" width="11.28515625" style="106" bestFit="1" customWidth="1"/>
    <col min="11506" max="11506" width="12.5703125" style="106" bestFit="1" customWidth="1"/>
    <col min="11507" max="11507" width="12.42578125" style="106" customWidth="1"/>
    <col min="11508" max="11508" width="12.5703125" style="106" customWidth="1"/>
    <col min="11509" max="11509" width="2.5703125" style="106" customWidth="1"/>
    <col min="11510" max="11756" width="9.28515625" style="106"/>
    <col min="11757" max="11757" width="4.42578125" style="106" bestFit="1" customWidth="1"/>
    <col min="11758" max="11758" width="35.42578125" style="106" customWidth="1"/>
    <col min="11759" max="11761" width="11.28515625" style="106" bestFit="1" customWidth="1"/>
    <col min="11762" max="11762" width="12.5703125" style="106" bestFit="1" customWidth="1"/>
    <col min="11763" max="11763" width="12.42578125" style="106" customWidth="1"/>
    <col min="11764" max="11764" width="12.5703125" style="106" customWidth="1"/>
    <col min="11765" max="11765" width="2.5703125" style="106" customWidth="1"/>
    <col min="11766" max="12012" width="9.28515625" style="106"/>
    <col min="12013" max="12013" width="4.42578125" style="106" bestFit="1" customWidth="1"/>
    <col min="12014" max="12014" width="35.42578125" style="106" customWidth="1"/>
    <col min="12015" max="12017" width="11.28515625" style="106" bestFit="1" customWidth="1"/>
    <col min="12018" max="12018" width="12.5703125" style="106" bestFit="1" customWidth="1"/>
    <col min="12019" max="12019" width="12.42578125" style="106" customWidth="1"/>
    <col min="12020" max="12020" width="12.5703125" style="106" customWidth="1"/>
    <col min="12021" max="12021" width="2.5703125" style="106" customWidth="1"/>
    <col min="12022" max="12268" width="9.28515625" style="106"/>
    <col min="12269" max="12269" width="4.42578125" style="106" bestFit="1" customWidth="1"/>
    <col min="12270" max="12270" width="35.42578125" style="106" customWidth="1"/>
    <col min="12271" max="12273" width="11.28515625" style="106" bestFit="1" customWidth="1"/>
    <col min="12274" max="12274" width="12.5703125" style="106" bestFit="1" customWidth="1"/>
    <col min="12275" max="12275" width="12.42578125" style="106" customWidth="1"/>
    <col min="12276" max="12276" width="12.5703125" style="106" customWidth="1"/>
    <col min="12277" max="12277" width="2.5703125" style="106" customWidth="1"/>
    <col min="12278" max="12524" width="9.28515625" style="106"/>
    <col min="12525" max="12525" width="4.42578125" style="106" bestFit="1" customWidth="1"/>
    <col min="12526" max="12526" width="35.42578125" style="106" customWidth="1"/>
    <col min="12527" max="12529" width="11.28515625" style="106" bestFit="1" customWidth="1"/>
    <col min="12530" max="12530" width="12.5703125" style="106" bestFit="1" customWidth="1"/>
    <col min="12531" max="12531" width="12.42578125" style="106" customWidth="1"/>
    <col min="12532" max="12532" width="12.5703125" style="106" customWidth="1"/>
    <col min="12533" max="12533" width="2.5703125" style="106" customWidth="1"/>
    <col min="12534" max="12780" width="9.28515625" style="106"/>
    <col min="12781" max="12781" width="4.42578125" style="106" bestFit="1" customWidth="1"/>
    <col min="12782" max="12782" width="35.42578125" style="106" customWidth="1"/>
    <col min="12783" max="12785" width="11.28515625" style="106" bestFit="1" customWidth="1"/>
    <col min="12786" max="12786" width="12.5703125" style="106" bestFit="1" customWidth="1"/>
    <col min="12787" max="12787" width="12.42578125" style="106" customWidth="1"/>
    <col min="12788" max="12788" width="12.5703125" style="106" customWidth="1"/>
    <col min="12789" max="12789" width="2.5703125" style="106" customWidth="1"/>
    <col min="12790" max="13036" width="9.28515625" style="106"/>
    <col min="13037" max="13037" width="4.42578125" style="106" bestFit="1" customWidth="1"/>
    <col min="13038" max="13038" width="35.42578125" style="106" customWidth="1"/>
    <col min="13039" max="13041" width="11.28515625" style="106" bestFit="1" customWidth="1"/>
    <col min="13042" max="13042" width="12.5703125" style="106" bestFit="1" customWidth="1"/>
    <col min="13043" max="13043" width="12.42578125" style="106" customWidth="1"/>
    <col min="13044" max="13044" width="12.5703125" style="106" customWidth="1"/>
    <col min="13045" max="13045" width="2.5703125" style="106" customWidth="1"/>
    <col min="13046" max="13292" width="9.28515625" style="106"/>
    <col min="13293" max="13293" width="4.42578125" style="106" bestFit="1" customWidth="1"/>
    <col min="13294" max="13294" width="35.42578125" style="106" customWidth="1"/>
    <col min="13295" max="13297" width="11.28515625" style="106" bestFit="1" customWidth="1"/>
    <col min="13298" max="13298" width="12.5703125" style="106" bestFit="1" customWidth="1"/>
    <col min="13299" max="13299" width="12.42578125" style="106" customWidth="1"/>
    <col min="13300" max="13300" width="12.5703125" style="106" customWidth="1"/>
    <col min="13301" max="13301" width="2.5703125" style="106" customWidth="1"/>
    <col min="13302" max="13548" width="9.28515625" style="106"/>
    <col min="13549" max="13549" width="4.42578125" style="106" bestFit="1" customWidth="1"/>
    <col min="13550" max="13550" width="35.42578125" style="106" customWidth="1"/>
    <col min="13551" max="13553" width="11.28515625" style="106" bestFit="1" customWidth="1"/>
    <col min="13554" max="13554" width="12.5703125" style="106" bestFit="1" customWidth="1"/>
    <col min="13555" max="13555" width="12.42578125" style="106" customWidth="1"/>
    <col min="13556" max="13556" width="12.5703125" style="106" customWidth="1"/>
    <col min="13557" max="13557" width="2.5703125" style="106" customWidth="1"/>
    <col min="13558" max="13804" width="9.28515625" style="106"/>
    <col min="13805" max="13805" width="4.42578125" style="106" bestFit="1" customWidth="1"/>
    <col min="13806" max="13806" width="35.42578125" style="106" customWidth="1"/>
    <col min="13807" max="13809" width="11.28515625" style="106" bestFit="1" customWidth="1"/>
    <col min="13810" max="13810" width="12.5703125" style="106" bestFit="1" customWidth="1"/>
    <col min="13811" max="13811" width="12.42578125" style="106" customWidth="1"/>
    <col min="13812" max="13812" width="12.5703125" style="106" customWidth="1"/>
    <col min="13813" max="13813" width="2.5703125" style="106" customWidth="1"/>
    <col min="13814" max="14060" width="9.28515625" style="106"/>
    <col min="14061" max="14061" width="4.42578125" style="106" bestFit="1" customWidth="1"/>
    <col min="14062" max="14062" width="35.42578125" style="106" customWidth="1"/>
    <col min="14063" max="14065" width="11.28515625" style="106" bestFit="1" customWidth="1"/>
    <col min="14066" max="14066" width="12.5703125" style="106" bestFit="1" customWidth="1"/>
    <col min="14067" max="14067" width="12.42578125" style="106" customWidth="1"/>
    <col min="14068" max="14068" width="12.5703125" style="106" customWidth="1"/>
    <col min="14069" max="14069" width="2.5703125" style="106" customWidth="1"/>
    <col min="14070" max="14316" width="9.28515625" style="106"/>
    <col min="14317" max="14317" width="4.42578125" style="106" bestFit="1" customWidth="1"/>
    <col min="14318" max="14318" width="35.42578125" style="106" customWidth="1"/>
    <col min="14319" max="14321" width="11.28515625" style="106" bestFit="1" customWidth="1"/>
    <col min="14322" max="14322" width="12.5703125" style="106" bestFit="1" customWidth="1"/>
    <col min="14323" max="14323" width="12.42578125" style="106" customWidth="1"/>
    <col min="14324" max="14324" width="12.5703125" style="106" customWidth="1"/>
    <col min="14325" max="14325" width="2.5703125" style="106" customWidth="1"/>
    <col min="14326" max="14572" width="9.28515625" style="106"/>
    <col min="14573" max="14573" width="4.42578125" style="106" bestFit="1" customWidth="1"/>
    <col min="14574" max="14574" width="35.42578125" style="106" customWidth="1"/>
    <col min="14575" max="14577" width="11.28515625" style="106" bestFit="1" customWidth="1"/>
    <col min="14578" max="14578" width="12.5703125" style="106" bestFit="1" customWidth="1"/>
    <col min="14579" max="14579" width="12.42578125" style="106" customWidth="1"/>
    <col min="14580" max="14580" width="12.5703125" style="106" customWidth="1"/>
    <col min="14581" max="14581" width="2.5703125" style="106" customWidth="1"/>
    <col min="14582" max="14828" width="9.28515625" style="106"/>
    <col min="14829" max="14829" width="4.42578125" style="106" bestFit="1" customWidth="1"/>
    <col min="14830" max="14830" width="35.42578125" style="106" customWidth="1"/>
    <col min="14831" max="14833" width="11.28515625" style="106" bestFit="1" customWidth="1"/>
    <col min="14834" max="14834" width="12.5703125" style="106" bestFit="1" customWidth="1"/>
    <col min="14835" max="14835" width="12.42578125" style="106" customWidth="1"/>
    <col min="14836" max="14836" width="12.5703125" style="106" customWidth="1"/>
    <col min="14837" max="14837" width="2.5703125" style="106" customWidth="1"/>
    <col min="14838" max="15084" width="9.28515625" style="106"/>
    <col min="15085" max="15085" width="4.42578125" style="106" bestFit="1" customWidth="1"/>
    <col min="15086" max="15086" width="35.42578125" style="106" customWidth="1"/>
    <col min="15087" max="15089" width="11.28515625" style="106" bestFit="1" customWidth="1"/>
    <col min="15090" max="15090" width="12.5703125" style="106" bestFit="1" customWidth="1"/>
    <col min="15091" max="15091" width="12.42578125" style="106" customWidth="1"/>
    <col min="15092" max="15092" width="12.5703125" style="106" customWidth="1"/>
    <col min="15093" max="15093" width="2.5703125" style="106" customWidth="1"/>
    <col min="15094" max="15340" width="9.28515625" style="106"/>
    <col min="15341" max="15341" width="4.42578125" style="106" bestFit="1" customWidth="1"/>
    <col min="15342" max="15342" width="35.42578125" style="106" customWidth="1"/>
    <col min="15343" max="15345" width="11.28515625" style="106" bestFit="1" customWidth="1"/>
    <col min="15346" max="15346" width="12.5703125" style="106" bestFit="1" customWidth="1"/>
    <col min="15347" max="15347" width="12.42578125" style="106" customWidth="1"/>
    <col min="15348" max="15348" width="12.5703125" style="106" customWidth="1"/>
    <col min="15349" max="15349" width="2.5703125" style="106" customWidth="1"/>
    <col min="15350" max="15596" width="9.28515625" style="106"/>
    <col min="15597" max="15597" width="4.42578125" style="106" bestFit="1" customWidth="1"/>
    <col min="15598" max="15598" width="35.42578125" style="106" customWidth="1"/>
    <col min="15599" max="15601" width="11.28515625" style="106" bestFit="1" customWidth="1"/>
    <col min="15602" max="15602" width="12.5703125" style="106" bestFit="1" customWidth="1"/>
    <col min="15603" max="15603" width="12.42578125" style="106" customWidth="1"/>
    <col min="15604" max="15604" width="12.5703125" style="106" customWidth="1"/>
    <col min="15605" max="15605" width="2.5703125" style="106" customWidth="1"/>
    <col min="15606" max="15852" width="9.28515625" style="106"/>
    <col min="15853" max="15853" width="4.42578125" style="106" bestFit="1" customWidth="1"/>
    <col min="15854" max="15854" width="35.42578125" style="106" customWidth="1"/>
    <col min="15855" max="15857" width="11.28515625" style="106" bestFit="1" customWidth="1"/>
    <col min="15858" max="15858" width="12.5703125" style="106" bestFit="1" customWidth="1"/>
    <col min="15859" max="15859" width="12.42578125" style="106" customWidth="1"/>
    <col min="15860" max="15860" width="12.5703125" style="106" customWidth="1"/>
    <col min="15861" max="15861" width="2.5703125" style="106" customWidth="1"/>
    <col min="15862" max="16108" width="9.28515625" style="106"/>
    <col min="16109" max="16109" width="4.42578125" style="106" bestFit="1" customWidth="1"/>
    <col min="16110" max="16110" width="35.42578125" style="106" customWidth="1"/>
    <col min="16111" max="16113" width="11.28515625" style="106" bestFit="1" customWidth="1"/>
    <col min="16114" max="16114" width="12.5703125" style="106" bestFit="1" customWidth="1"/>
    <col min="16115" max="16115" width="12.42578125" style="106" customWidth="1"/>
    <col min="16116" max="16116" width="12.5703125" style="106" customWidth="1"/>
    <col min="16117" max="16117" width="2.5703125" style="106" customWidth="1"/>
    <col min="16118" max="16384" width="9.28515625" style="106"/>
  </cols>
  <sheetData>
    <row r="1" spans="1:6" ht="15.75" x14ac:dyDescent="0.25">
      <c r="A1" s="154" t="s">
        <v>363</v>
      </c>
    </row>
    <row r="2" spans="1:6" ht="15.75" x14ac:dyDescent="0.25">
      <c r="B2" s="155"/>
    </row>
    <row r="3" spans="1:6" ht="15.75" x14ac:dyDescent="0.25">
      <c r="A3" s="156"/>
      <c r="B3" s="156"/>
      <c r="C3" s="156"/>
      <c r="D3" s="156"/>
      <c r="E3" s="156"/>
      <c r="F3" s="157" t="s">
        <v>14</v>
      </c>
    </row>
    <row r="4" spans="1:6" ht="30.75" customHeight="1" x14ac:dyDescent="0.2">
      <c r="A4" s="158" t="s">
        <v>276</v>
      </c>
      <c r="B4" s="159" t="s">
        <v>277</v>
      </c>
      <c r="C4" s="397" t="s">
        <v>364</v>
      </c>
      <c r="D4" s="399" t="s">
        <v>278</v>
      </c>
      <c r="E4" s="400"/>
      <c r="F4" s="401"/>
    </row>
    <row r="5" spans="1:6" s="163" customFormat="1" ht="30" x14ac:dyDescent="0.2">
      <c r="A5" s="160" t="s">
        <v>279</v>
      </c>
      <c r="B5" s="161"/>
      <c r="C5" s="398"/>
      <c r="D5" s="162" t="s">
        <v>280</v>
      </c>
      <c r="E5" s="162" t="s">
        <v>281</v>
      </c>
      <c r="F5" s="162" t="s">
        <v>282</v>
      </c>
    </row>
    <row r="6" spans="1:6" x14ac:dyDescent="0.2">
      <c r="A6" s="165" t="s">
        <v>237</v>
      </c>
      <c r="B6" s="165" t="s">
        <v>35</v>
      </c>
      <c r="C6" s="164">
        <v>5467000</v>
      </c>
      <c r="D6" s="164">
        <v>12100</v>
      </c>
      <c r="E6" s="164">
        <v>5368800</v>
      </c>
      <c r="F6" s="164">
        <v>86100</v>
      </c>
    </row>
    <row r="7" spans="1:6" x14ac:dyDescent="0.2">
      <c r="A7" s="163"/>
      <c r="C7" s="166"/>
    </row>
    <row r="8" spans="1:6" ht="15.75" x14ac:dyDescent="0.2">
      <c r="A8" s="163"/>
      <c r="B8" s="167"/>
    </row>
    <row r="9" spans="1:6" ht="15.75" x14ac:dyDescent="0.2">
      <c r="A9" s="163"/>
      <c r="B9" s="168"/>
    </row>
    <row r="10" spans="1:6" x14ac:dyDescent="0.2">
      <c r="A10" s="163"/>
    </row>
    <row r="11" spans="1:6" x14ac:dyDescent="0.2">
      <c r="A11" s="163"/>
    </row>
    <row r="12" spans="1:6" x14ac:dyDescent="0.2">
      <c r="A12" s="163"/>
    </row>
    <row r="13" spans="1:6" x14ac:dyDescent="0.2">
      <c r="A13" s="163"/>
    </row>
    <row r="14" spans="1:6" x14ac:dyDescent="0.2">
      <c r="A14" s="163"/>
    </row>
    <row r="15" spans="1:6" x14ac:dyDescent="0.2">
      <c r="A15" s="163"/>
    </row>
    <row r="16" spans="1:6" x14ac:dyDescent="0.2">
      <c r="A16" s="163"/>
    </row>
    <row r="17" spans="1:1" x14ac:dyDescent="0.2">
      <c r="A17" s="163"/>
    </row>
    <row r="18" spans="1:1" x14ac:dyDescent="0.2">
      <c r="A18" s="163"/>
    </row>
    <row r="19" spans="1:1" x14ac:dyDescent="0.2">
      <c r="A19" s="163"/>
    </row>
    <row r="20" spans="1:1" x14ac:dyDescent="0.2">
      <c r="A20" s="163"/>
    </row>
    <row r="21" spans="1:1" x14ac:dyDescent="0.2">
      <c r="A21" s="163"/>
    </row>
    <row r="22" spans="1:1" x14ac:dyDescent="0.2">
      <c r="A22" s="163"/>
    </row>
    <row r="23" spans="1:1" x14ac:dyDescent="0.2">
      <c r="A23" s="163"/>
    </row>
    <row r="24" spans="1:1" x14ac:dyDescent="0.2">
      <c r="A24" s="163"/>
    </row>
    <row r="25" spans="1:1" x14ac:dyDescent="0.2">
      <c r="A25" s="163"/>
    </row>
    <row r="26" spans="1:1" x14ac:dyDescent="0.2">
      <c r="A26" s="163"/>
    </row>
    <row r="27" spans="1:1" x14ac:dyDescent="0.2">
      <c r="A27" s="163"/>
    </row>
    <row r="28" spans="1:1" x14ac:dyDescent="0.2">
      <c r="A28" s="163"/>
    </row>
    <row r="29" spans="1:1" x14ac:dyDescent="0.2">
      <c r="A29" s="163"/>
    </row>
    <row r="30" spans="1:1" x14ac:dyDescent="0.2">
      <c r="A30" s="163"/>
    </row>
    <row r="31" spans="1:1" x14ac:dyDescent="0.2">
      <c r="A31" s="163"/>
    </row>
    <row r="32" spans="1:1" x14ac:dyDescent="0.2">
      <c r="A32" s="163"/>
    </row>
    <row r="33" spans="1:1" x14ac:dyDescent="0.2">
      <c r="A33" s="163"/>
    </row>
    <row r="34" spans="1:1" x14ac:dyDescent="0.2">
      <c r="A34" s="163"/>
    </row>
    <row r="35" spans="1:1" x14ac:dyDescent="0.2">
      <c r="A35" s="163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BA670-9953-41DF-8ED4-B896D2ECEEB6}">
  <sheetPr>
    <tabColor rgb="FF00B0F0"/>
  </sheetPr>
  <dimension ref="A1:C3"/>
  <sheetViews>
    <sheetView workbookViewId="0">
      <selection activeCell="F19" sqref="F19"/>
    </sheetView>
  </sheetViews>
  <sheetFormatPr defaultColWidth="9.28515625" defaultRowHeight="12.75" x14ac:dyDescent="0.2"/>
  <cols>
    <col min="1" max="1" width="9.28515625" style="51"/>
    <col min="2" max="2" width="25.42578125" style="51" bestFit="1" customWidth="1"/>
    <col min="3" max="3" width="58.5703125" style="51" customWidth="1"/>
    <col min="4" max="4" width="9.28515625" style="51"/>
    <col min="5" max="5" width="10" style="51" bestFit="1" customWidth="1"/>
    <col min="6" max="6" width="11" style="51" bestFit="1" customWidth="1"/>
    <col min="7" max="7" width="9.7109375" style="51" bestFit="1" customWidth="1"/>
    <col min="8" max="8" width="11.42578125" style="51" bestFit="1" customWidth="1"/>
    <col min="9" max="9" width="8.7109375" style="51" bestFit="1" customWidth="1"/>
    <col min="10" max="10" width="11.42578125" style="51" bestFit="1" customWidth="1"/>
    <col min="11" max="16384" width="9.28515625" style="51"/>
  </cols>
  <sheetData>
    <row r="1" spans="1:3" x14ac:dyDescent="0.2">
      <c r="A1" s="169" t="s">
        <v>214</v>
      </c>
      <c r="B1" s="169" t="s">
        <v>277</v>
      </c>
      <c r="C1" s="169" t="s">
        <v>284</v>
      </c>
    </row>
    <row r="2" spans="1:3" x14ac:dyDescent="0.2">
      <c r="A2" s="402">
        <v>8</v>
      </c>
      <c r="B2" s="403" t="s">
        <v>35</v>
      </c>
      <c r="C2" s="171" t="s">
        <v>365</v>
      </c>
    </row>
    <row r="3" spans="1:3" ht="25.5" x14ac:dyDescent="0.2">
      <c r="A3" s="402"/>
      <c r="B3" s="403"/>
      <c r="C3" s="170" t="s">
        <v>366</v>
      </c>
    </row>
  </sheetData>
  <mergeCells count="2">
    <mergeCell ref="A2:A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list1</vt:lpstr>
      <vt:lpstr>Koondvorm (1)</vt:lpstr>
      <vt:lpstr>LK tulud (2)</vt:lpstr>
      <vt:lpstr>Sheet2</vt:lpstr>
      <vt:lpstr>Omatulud (3)</vt:lpstr>
      <vt:lpstr>Üüritulu (4)</vt:lpstr>
      <vt:lpstr>Toetused (5)</vt:lpstr>
      <vt:lpstr>Piirsumma</vt:lpstr>
      <vt:lpstr>Piirsumma täpsustus</vt:lpstr>
      <vt:lpstr>LK ÜP haldusalade vahel</vt:lpstr>
      <vt:lpstr>Kulud (6)</vt:lpstr>
      <vt:lpstr>välisprojektid (7)</vt:lpstr>
      <vt:lpstr>LINNAMAASTIK</vt:lpstr>
      <vt:lpstr>v</vt:lpstr>
      <vt:lpstr>V1_ETTEVÕTLUSKESKKOND</vt:lpstr>
      <vt:lpstr>V10_SOTSIAALHOOLEKANNE</vt:lpstr>
      <vt:lpstr>V11_SPORT</vt:lpstr>
      <vt:lpstr>V12_TEHNOVÕRGUD</vt:lpstr>
      <vt:lpstr>V13_TERVISHOID</vt:lpstr>
      <vt:lpstr>V14_JUHTIMINE</vt:lpstr>
      <vt:lpstr>V2_HARIDUS</vt:lpstr>
      <vt:lpstr>V3_KESKKONNAHOID</vt:lpstr>
      <vt:lpstr>V4_KORRAKAITSE</vt:lpstr>
      <vt:lpstr>V5_KULTUUR</vt:lpstr>
      <vt:lpstr>V6_LIIKUVUS</vt:lpstr>
      <vt:lpstr>V7_LINNAMAASTIK</vt:lpstr>
      <vt:lpstr>V8_LINNAPLANEERIMINE</vt:lpstr>
      <vt:lpstr>V9_LINNAVARA</vt:lpstr>
      <vt:lpstr>Valdkond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2020-12-15T07:58:15Z</cp:lastPrinted>
  <dcterms:created xsi:type="dcterms:W3CDTF">2011-11-17T06:19:29Z</dcterms:created>
  <dcterms:modified xsi:type="dcterms:W3CDTF">2022-08-23T08:35:15Z</dcterms:modified>
</cp:coreProperties>
</file>